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9_VERKEHR\9-3_Energieverbrauch-Kraftstoffe\"/>
    </mc:Choice>
  </mc:AlternateContent>
  <xr:revisionPtr revIDLastSave="0" documentId="13_ncr:1_{98C2873F-8D67-434E-A0C7-0EA4A3095FB9}" xr6:coauthVersionLast="36" xr6:coauthVersionMax="36" xr10:uidLastSave="{00000000-0000-0000-0000-000000000000}"/>
  <bookViews>
    <workbookView xWindow="5730" yWindow="0" windowWidth="28800" windowHeight="13665" tabRatio="363" firstSheet="1" activeTab="2" xr2:uid="{00000000-000D-0000-FFFF-FFFF00000000}"/>
  </bookViews>
  <sheets>
    <sheet name="Berechnung Schiene KS" sheetId="17" state="hidden" r:id="rId1"/>
    <sheet name="Daten" sheetId="1" r:id="rId2"/>
    <sheet name="Diagramm" sheetId="16" r:id="rId3"/>
  </sheets>
  <definedNames>
    <definedName name="_xlnm._FilterDatabase" localSheetId="0" hidden="1">'Berechnung Schiene KS'!$A$37:$L$95</definedName>
    <definedName name="Beschriftung">OFFSET(Daten!$B$10,0,0,COUNTA(Daten!$B$10:$B$24),-1)</definedName>
    <definedName name="Daten01">OFFSET(Daten!$C$10,0,0,COUNTA(Daten!$C$10:$C$24),-1)</definedName>
    <definedName name="Daten02">OFFSET(Daten!$D$10,0,0,COUNTA(Daten!$D$10:$D$24),-1)</definedName>
    <definedName name="Daten03">OFFSET(Daten!$E$10,0,0,COUNTA(Daten!$E$10:$E$24),-1)</definedName>
    <definedName name="Daten04">OFFSET(Daten!$F$10,0,0,COUNTA(Daten!$F$10:$F$24),-1)</definedName>
    <definedName name="Daten05">OFFSET(Daten!$G$10,0,0,COUNTA(Daten!$G$10:$G$24),-1)</definedName>
    <definedName name="Daten06">OFFSET(Daten!$H$10,0,0,COUNTA(Daten!$H$10:$H$24),-1)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2">Diagramm!$A$1:$P$24</definedName>
    <definedName name="Print_Area" localSheetId="2">Diagramm!$B$1:$O$24</definedName>
  </definedNames>
  <calcPr calcId="191029"/>
</workbook>
</file>

<file path=xl/calcChain.xml><?xml version="1.0" encoding="utf-8"?>
<calcChain xmlns="http://schemas.openxmlformats.org/spreadsheetml/2006/main">
  <c r="H34" i="17" l="1"/>
  <c r="F34" i="17"/>
  <c r="P38" i="1"/>
  <c r="N38" i="1"/>
  <c r="O38" i="1"/>
  <c r="G46" i="1" l="1"/>
  <c r="D58" i="1"/>
  <c r="D62" i="1"/>
  <c r="E62" i="1"/>
  <c r="F62" i="1"/>
  <c r="G62" i="1"/>
  <c r="C62" i="1"/>
  <c r="I62" i="1"/>
  <c r="C55" i="1"/>
  <c r="C58" i="1"/>
  <c r="D95" i="1"/>
  <c r="C95" i="1"/>
  <c r="I58" i="1"/>
  <c r="H45" i="1"/>
  <c r="H44" i="1"/>
  <c r="F33" i="17" l="1"/>
  <c r="D94" i="1" s="1"/>
  <c r="C94" i="1" l="1"/>
  <c r="E58" i="1"/>
  <c r="I55" i="1"/>
  <c r="P37" i="1"/>
  <c r="P36" i="1"/>
  <c r="P35" i="1"/>
  <c r="N37" i="1"/>
  <c r="N35" i="1"/>
  <c r="N36" i="1"/>
  <c r="O37" i="1"/>
  <c r="O36" i="1"/>
  <c r="O35" i="1"/>
  <c r="O33" i="1"/>
  <c r="O32" i="1"/>
  <c r="H43" i="1"/>
  <c r="F58" i="1" l="1"/>
  <c r="G58" i="1"/>
  <c r="F7" i="17"/>
  <c r="D68" i="1" s="1"/>
  <c r="F8" i="17"/>
  <c r="C69" i="1" s="1"/>
  <c r="F9" i="17"/>
  <c r="C70" i="1" s="1"/>
  <c r="F10" i="17"/>
  <c r="D71" i="1" s="1"/>
  <c r="F11" i="17"/>
  <c r="D72" i="1" s="1"/>
  <c r="F12" i="17"/>
  <c r="C73" i="1" s="1"/>
  <c r="F13" i="17"/>
  <c r="C74" i="1" s="1"/>
  <c r="F14" i="17"/>
  <c r="D75" i="1" s="1"/>
  <c r="F15" i="17"/>
  <c r="D76" i="1" s="1"/>
  <c r="F16" i="17"/>
  <c r="C77" i="1" s="1"/>
  <c r="F17" i="17"/>
  <c r="C78" i="1" s="1"/>
  <c r="F18" i="17"/>
  <c r="D79" i="1" s="1"/>
  <c r="F19" i="17"/>
  <c r="D80" i="1" s="1"/>
  <c r="F20" i="17"/>
  <c r="C81" i="1" s="1"/>
  <c r="F21" i="17"/>
  <c r="C82" i="1" s="1"/>
  <c r="F22" i="17"/>
  <c r="D83" i="1" s="1"/>
  <c r="F23" i="17"/>
  <c r="D84" i="1" s="1"/>
  <c r="F24" i="17"/>
  <c r="C85" i="1" s="1"/>
  <c r="F25" i="17"/>
  <c r="C86" i="1" s="1"/>
  <c r="F26" i="17"/>
  <c r="D87" i="1" s="1"/>
  <c r="F27" i="17"/>
  <c r="D88" i="1" s="1"/>
  <c r="F28" i="17"/>
  <c r="C89" i="1" s="1"/>
  <c r="F29" i="17"/>
  <c r="C90" i="1" s="1"/>
  <c r="F30" i="17"/>
  <c r="D91" i="1" s="1"/>
  <c r="F31" i="17"/>
  <c r="D92" i="1" s="1"/>
  <c r="F32" i="17"/>
  <c r="C93" i="1" s="1"/>
  <c r="F6" i="17"/>
  <c r="C67" i="1" s="1"/>
  <c r="G55" i="1"/>
  <c r="I52" i="1"/>
  <c r="C52" i="1" s="1"/>
  <c r="I49" i="1"/>
  <c r="I46" i="1"/>
  <c r="H42" i="1"/>
  <c r="C87" i="1" l="1"/>
  <c r="C83" i="1"/>
  <c r="D55" i="1"/>
  <c r="C71" i="1"/>
  <c r="D67" i="1"/>
  <c r="F55" i="1"/>
  <c r="C79" i="1"/>
  <c r="D90" i="1"/>
  <c r="D74" i="1"/>
  <c r="D82" i="1"/>
  <c r="E55" i="1"/>
  <c r="D78" i="1"/>
  <c r="C91" i="1"/>
  <c r="C75" i="1"/>
  <c r="D86" i="1"/>
  <c r="D70" i="1"/>
  <c r="C92" i="1"/>
  <c r="C88" i="1"/>
  <c r="C84" i="1"/>
  <c r="C80" i="1"/>
  <c r="C76" i="1"/>
  <c r="C72" i="1"/>
  <c r="C68" i="1"/>
  <c r="D93" i="1"/>
  <c r="D89" i="1"/>
  <c r="D85" i="1"/>
  <c r="D81" i="1"/>
  <c r="D77" i="1"/>
  <c r="D73" i="1"/>
  <c r="D69" i="1"/>
  <c r="C49" i="1" l="1"/>
  <c r="C46" i="1"/>
  <c r="H40" i="1"/>
  <c r="H41" i="1"/>
  <c r="D52" i="1" l="1"/>
  <c r="E52" i="1"/>
  <c r="G52" i="1"/>
  <c r="F52" i="1"/>
  <c r="G49" i="1"/>
  <c r="P34" i="1"/>
  <c r="O34" i="1"/>
  <c r="N34" i="1"/>
  <c r="P33" i="1"/>
  <c r="N33" i="1"/>
  <c r="D49" i="1" l="1"/>
  <c r="F49" i="1"/>
  <c r="E49" i="1"/>
  <c r="N32" i="1"/>
  <c r="P32" i="1" l="1"/>
  <c r="F46" i="1" l="1"/>
  <c r="H39" i="1" l="1"/>
  <c r="D46" i="1"/>
  <c r="E46" i="1"/>
  <c r="I20" i="1"/>
  <c r="I10" i="1"/>
  <c r="I22" i="1"/>
  <c r="I24" i="1"/>
  <c r="I26" i="1"/>
  <c r="L26" i="1" s="1"/>
  <c r="I19" i="1"/>
  <c r="I18" i="1"/>
  <c r="I12" i="1"/>
  <c r="U3" i="1"/>
  <c r="L37" i="1" l="1"/>
  <c r="L38" i="1"/>
  <c r="K37" i="1"/>
  <c r="K38" i="1"/>
  <c r="L36" i="1"/>
  <c r="K36" i="1"/>
  <c r="K35" i="1"/>
  <c r="L31" i="1"/>
  <c r="L35" i="1"/>
  <c r="L29" i="1"/>
  <c r="L24" i="1"/>
  <c r="L30" i="1"/>
  <c r="L27" i="1"/>
  <c r="K34" i="1"/>
  <c r="K33" i="1"/>
  <c r="K32" i="1"/>
  <c r="L32" i="1"/>
  <c r="L34" i="1"/>
  <c r="L33" i="1"/>
  <c r="L21" i="1"/>
  <c r="L20" i="1"/>
  <c r="K18" i="1"/>
  <c r="K29" i="1"/>
  <c r="L22" i="1"/>
  <c r="K26" i="1"/>
  <c r="K14" i="1"/>
  <c r="K20" i="1"/>
  <c r="K25" i="1"/>
  <c r="K24" i="1"/>
  <c r="K12" i="1"/>
  <c r="K15" i="1"/>
  <c r="K21" i="1"/>
  <c r="K30" i="1"/>
  <c r="K16" i="1"/>
  <c r="K19" i="1"/>
  <c r="K23" i="1"/>
  <c r="K27" i="1"/>
  <c r="K13" i="1"/>
  <c r="K17" i="1"/>
  <c r="K28" i="1"/>
  <c r="K31" i="1"/>
  <c r="K22" i="1"/>
  <c r="L28" i="1"/>
  <c r="L25" i="1"/>
  <c r="K11" i="1"/>
  <c r="K10" i="1"/>
  <c r="L23" i="1"/>
</calcChain>
</file>

<file path=xl/sharedStrings.xml><?xml version="1.0" encoding="utf-8"?>
<sst xmlns="http://schemas.openxmlformats.org/spreadsheetml/2006/main" count="680" uniqueCount="66">
  <si>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</si>
  <si>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</si>
  <si>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</si>
  <si>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</si>
  <si>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</si>
  <si>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</si>
  <si>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</si>
  <si>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</si>
  <si>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</si>
  <si>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</si>
  <si>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Dieselkraftstoff</t>
  </si>
  <si>
    <t>Biokraftstoffe</t>
  </si>
  <si>
    <t>Entwicklung des Endenergieverbrauchs nach Kraftstoffarten</t>
  </si>
  <si>
    <t>Summe</t>
  </si>
  <si>
    <t>Flugkraftstoffe</t>
  </si>
  <si>
    <t>Elektrischer Strom**</t>
  </si>
  <si>
    <t>einschließlich Flüssiggas</t>
  </si>
  <si>
    <t>Vergaser</t>
  </si>
  <si>
    <t>Diesel</t>
  </si>
  <si>
    <t>FlugKS</t>
  </si>
  <si>
    <t>Anteil Strom 2017 :</t>
  </si>
  <si>
    <t>Anteil Strom 2018 :</t>
  </si>
  <si>
    <t>Veränderung zu 1995</t>
  </si>
  <si>
    <t>Veränderung zu 2005</t>
  </si>
  <si>
    <t>Anteile am Endenergieverbrauch (ohne Strom) 2017</t>
  </si>
  <si>
    <t>Vergaserkraftstoff *</t>
  </si>
  <si>
    <t>Gase</t>
  </si>
  <si>
    <t>Anteil Strom 2019:</t>
  </si>
  <si>
    <t>Anteile am Endenergieverbrauch (ohne Strom) 2019***</t>
  </si>
  <si>
    <t>Anteil Strom 2020:</t>
  </si>
  <si>
    <t>Strom</t>
  </si>
  <si>
    <t>YearRef</t>
  </si>
  <si>
    <t>Operation Group</t>
  </si>
  <si>
    <t>Alle</t>
  </si>
  <si>
    <t>D total MJ direct</t>
  </si>
  <si>
    <t>El total MJ direct</t>
  </si>
  <si>
    <t>Anteile Diesel/Strom in % am Endenergieverbrauch beim Schienenverkehr</t>
  </si>
  <si>
    <t>Petajoule (PJ)</t>
  </si>
  <si>
    <t>Anteil Strom 2021:</t>
  </si>
  <si>
    <t>Anteile am Endenergieverbrauch (ohne Strom) 2020</t>
  </si>
  <si>
    <t>x</t>
  </si>
  <si>
    <t>Anteil Strom 2022:</t>
  </si>
  <si>
    <r>
      <t xml:space="preserve">* einschließlich Flüssiggas (2016: 19 PJ, 2017 und 2018: 14 PJ, 2019: 17 PJ; 2020: 14 PJ; 2021: 9,5 PJ; </t>
    </r>
    <r>
      <rPr>
        <sz val="10"/>
        <color rgb="FFFF0000"/>
        <rFont val="Cambria"/>
        <family val="1"/>
      </rPr>
      <t>2022: 8,8 PJ)</t>
    </r>
    <r>
      <rPr>
        <sz val="10"/>
        <rFont val="Cambria"/>
        <family val="1"/>
      </rPr>
      <t xml:space="preserve">
** Werte für den Stromverbrauch des Schienenverkehrs wurden ab 2012 revidiert
*** vorläufige Angaben</t>
    </r>
  </si>
  <si>
    <t>Anteile am Endenergieverbrauch (ohne Strom) 2021</t>
  </si>
  <si>
    <t>TREMOD 6.51</t>
  </si>
  <si>
    <t>2023***</t>
  </si>
  <si>
    <t>Anteil Strom 2023:</t>
  </si>
  <si>
    <r>
      <t>Quelle: Bundesministerium für Digitales und Verkehr (Hrsg.), Verkehr in Zahlen 2</t>
    </r>
    <r>
      <rPr>
        <sz val="10"/>
        <color rgb="FFFF0000"/>
        <rFont val="Cambria"/>
        <family val="1"/>
      </rPr>
      <t>024/2025</t>
    </r>
    <r>
      <rPr>
        <sz val="10"/>
        <rFont val="Cambria"/>
        <family val="1"/>
      </rPr>
      <t>, S. 304</t>
    </r>
  </si>
  <si>
    <t>Anteile am Endenergieverbrauch (ohne Strom) 2023***</t>
  </si>
  <si>
    <t>Anteile am Endenergieverbrauch (ohne Strom) 2022</t>
  </si>
  <si>
    <t>Scenario</t>
  </si>
  <si>
    <t>Component</t>
  </si>
  <si>
    <t>Transport Sector</t>
  </si>
  <si>
    <t>Company Group</t>
  </si>
  <si>
    <t>Train Group</t>
  </si>
  <si>
    <t>Energy</t>
  </si>
  <si>
    <t>Traction Group</t>
  </si>
  <si>
    <t>Energy Correction</t>
  </si>
  <si>
    <t>Value-Dimension</t>
  </si>
  <si>
    <t>Value</t>
  </si>
  <si>
    <t>SYS_D_Trend</t>
  </si>
  <si>
    <t>mKr</t>
  </si>
  <si>
    <t>El total</t>
  </si>
  <si>
    <t>Inland</t>
  </si>
  <si>
    <t>D total</t>
  </si>
  <si>
    <t>E_direct_(MJ)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</si>
</sst>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Quelle:&quot;\ @"/>
    <numFmt numFmtId="165" formatCode="0.0%"/>
    <numFmt numFmtId="166" formatCode="#,##0.0"/>
    <numFmt numFmtId="167" formatCode="0.0"/>
    <numFmt numFmtId="168" formatCode="#,##0\ \ "/>
  </numFmts>
  <fonts count="4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9"/>
      <color theme="0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sz val="10"/>
      <name val="Cambria"/>
      <family val="1"/>
    </font>
    <font>
      <sz val="9"/>
      <color theme="0"/>
      <name val="Meta Offc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rgb="FFFF0000"/>
      <name val="Cambria"/>
      <family val="1"/>
    </font>
    <font>
      <sz val="12"/>
      <name val="Times New Roman"/>
      <family val="1"/>
    </font>
    <font>
      <sz val="9"/>
      <color rgb="FFFF0000"/>
      <name val="Meta Offc"/>
      <family val="2"/>
    </font>
    <font>
      <sz val="12"/>
      <color indexed="8"/>
      <name val="Times New Roman"/>
      <family val="1"/>
    </font>
    <font>
      <sz val="1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dotted">
        <color theme="1"/>
      </left>
      <right/>
      <top/>
      <bottom/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1" fillId="0" borderId="0"/>
    <xf numFmtId="0" fontId="36" fillId="0" borderId="0"/>
    <xf numFmtId="9" fontId="42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22" fillId="24" borderId="22" xfId="0" applyFont="1" applyFill="1" applyBorder="1" applyAlignment="1">
      <alignment horizontal="left" vertical="center" wrapText="1"/>
    </xf>
    <xf numFmtId="0" fontId="22" fillId="25" borderId="22" xfId="0" applyFont="1" applyFill="1" applyBorder="1" applyAlignment="1">
      <alignment horizontal="left" vertical="center" wrapText="1"/>
    </xf>
    <xf numFmtId="0" fontId="0" fillId="0" borderId="24" xfId="0" applyBorder="1"/>
    <xf numFmtId="0" fontId="0" fillId="0" borderId="2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28" fillId="24" borderId="0" xfId="0" applyFont="1" applyFill="1" applyBorder="1" applyAlignment="1" applyProtection="1">
      <alignment horizontal="left" vertical="top" wrapText="1"/>
    </xf>
    <xf numFmtId="0" fontId="0" fillId="0" borderId="0" xfId="0" applyFill="1"/>
    <xf numFmtId="0" fontId="0" fillId="0" borderId="23" xfId="0" applyFill="1" applyBorder="1"/>
    <xf numFmtId="0" fontId="0" fillId="0" borderId="11" xfId="0" applyFill="1" applyBorder="1"/>
    <xf numFmtId="0" fontId="0" fillId="0" borderId="12" xfId="0" applyFill="1" applyBorder="1"/>
    <xf numFmtId="0" fontId="21" fillId="0" borderId="17" xfId="0" applyFont="1" applyBorder="1" applyAlignment="1">
      <alignment horizontal="right" indent="1"/>
    </xf>
    <xf numFmtId="0" fontId="21" fillId="0" borderId="17" xfId="0" applyFont="1" applyBorder="1"/>
    <xf numFmtId="3" fontId="21" fillId="24" borderId="22" xfId="0" applyNumberFormat="1" applyFont="1" applyFill="1" applyBorder="1" applyAlignment="1">
      <alignment horizontal="right" vertical="center" wrapText="1" indent="3"/>
    </xf>
    <xf numFmtId="3" fontId="21" fillId="25" borderId="22" xfId="0" applyNumberFormat="1" applyFont="1" applyFill="1" applyBorder="1" applyAlignment="1">
      <alignment horizontal="right" vertical="center" wrapText="1" indent="3"/>
    </xf>
    <xf numFmtId="0" fontId="22" fillId="0" borderId="22" xfId="0" applyFont="1" applyFill="1" applyBorder="1" applyAlignment="1">
      <alignment horizontal="left" vertical="center" wrapText="1"/>
    </xf>
    <xf numFmtId="3" fontId="21" fillId="0" borderId="22" xfId="0" applyNumberFormat="1" applyFont="1" applyFill="1" applyBorder="1" applyAlignment="1">
      <alignment horizontal="right" vertical="center" wrapText="1" indent="3"/>
    </xf>
    <xf numFmtId="3" fontId="21" fillId="24" borderId="22" xfId="0" applyNumberFormat="1" applyFont="1" applyFill="1" applyBorder="1" applyAlignment="1">
      <alignment horizontal="center" vertical="center" wrapText="1"/>
    </xf>
    <xf numFmtId="3" fontId="21" fillId="25" borderId="22" xfId="0" applyNumberFormat="1" applyFont="1" applyFill="1" applyBorder="1" applyAlignment="1">
      <alignment horizontal="center" vertical="center" wrapText="1"/>
    </xf>
    <xf numFmtId="3" fontId="21" fillId="0" borderId="22" xfId="0" applyNumberFormat="1" applyFont="1" applyFill="1" applyBorder="1" applyAlignment="1">
      <alignment horizontal="center" vertical="center" wrapText="1"/>
    </xf>
    <xf numFmtId="0" fontId="32" fillId="27" borderId="14" xfId="0" applyFont="1" applyFill="1" applyBorder="1" applyAlignment="1">
      <alignment horizontal="right" vertical="center"/>
    </xf>
    <xf numFmtId="0" fontId="32" fillId="27" borderId="15" xfId="0" applyFont="1" applyFill="1" applyBorder="1" applyAlignment="1">
      <alignment horizontal="right" vertical="center"/>
    </xf>
    <xf numFmtId="0" fontId="29" fillId="29" borderId="21" xfId="0" applyFont="1" applyFill="1" applyBorder="1" applyAlignment="1">
      <alignment horizontal="left" vertical="center" wrapText="1"/>
    </xf>
    <xf numFmtId="0" fontId="29" fillId="29" borderId="21" xfId="0" applyFont="1" applyFill="1" applyBorder="1" applyAlignment="1">
      <alignment horizontal="center" vertical="center" wrapText="1"/>
    </xf>
    <xf numFmtId="0" fontId="0" fillId="24" borderId="0" xfId="0" applyNumberFormat="1" applyFill="1"/>
    <xf numFmtId="0" fontId="33" fillId="28" borderId="13" xfId="0" applyFont="1" applyFill="1" applyBorder="1" applyAlignment="1" applyProtection="1">
      <alignment horizontal="left" vertical="center"/>
      <protection locked="0"/>
    </xf>
    <xf numFmtId="0" fontId="1" fillId="24" borderId="0" xfId="0" applyFont="1" applyFill="1" applyProtection="1"/>
    <xf numFmtId="0" fontId="1" fillId="24" borderId="0" xfId="0" applyFont="1" applyFill="1"/>
    <xf numFmtId="0" fontId="33" fillId="28" borderId="13" xfId="0" applyFont="1" applyFill="1" applyBorder="1" applyAlignment="1" applyProtection="1">
      <alignment horizontal="left" vertical="center" wrapText="1"/>
      <protection locked="0"/>
    </xf>
    <xf numFmtId="0" fontId="33" fillId="28" borderId="13" xfId="0" applyFont="1" applyFill="1" applyBorder="1" applyAlignment="1" applyProtection="1">
      <alignment horizontal="left"/>
      <protection locked="0"/>
    </xf>
    <xf numFmtId="0" fontId="1" fillId="24" borderId="0" xfId="0" applyFont="1" applyFill="1" applyBorder="1"/>
    <xf numFmtId="2" fontId="1" fillId="24" borderId="0" xfId="0" applyNumberFormat="1" applyFont="1" applyFill="1"/>
    <xf numFmtId="165" fontId="21" fillId="0" borderId="22" xfId="0" applyNumberFormat="1" applyFont="1" applyFill="1" applyBorder="1" applyAlignment="1">
      <alignment horizontal="right" vertical="center" wrapText="1" indent="3"/>
    </xf>
    <xf numFmtId="9" fontId="1" fillId="24" borderId="0" xfId="0" applyNumberFormat="1" applyFont="1" applyFill="1"/>
    <xf numFmtId="0" fontId="30" fillId="0" borderId="0" xfId="0" applyFont="1" applyFill="1" applyBorder="1" applyProtection="1"/>
    <xf numFmtId="165" fontId="21" fillId="24" borderId="22" xfId="0" applyNumberFormat="1" applyFont="1" applyFill="1" applyBorder="1" applyAlignment="1">
      <alignment horizontal="right" vertical="center" wrapText="1" indent="3"/>
    </xf>
    <xf numFmtId="165" fontId="21" fillId="24" borderId="22" xfId="0" applyNumberFormat="1" applyFont="1" applyFill="1" applyBorder="1" applyAlignment="1">
      <alignment horizontal="center" vertical="center" wrapText="1"/>
    </xf>
    <xf numFmtId="165" fontId="21" fillId="25" borderId="22" xfId="0" applyNumberFormat="1" applyFont="1" applyFill="1" applyBorder="1" applyAlignment="1">
      <alignment horizontal="right" vertical="center" wrapText="1" indent="3"/>
    </xf>
    <xf numFmtId="165" fontId="21" fillId="25" borderId="22" xfId="0" applyNumberFormat="1" applyFont="1" applyFill="1" applyBorder="1" applyAlignment="1">
      <alignment horizontal="center" vertical="center" wrapText="1"/>
    </xf>
    <xf numFmtId="165" fontId="21" fillId="0" borderId="22" xfId="0" applyNumberFormat="1" applyFont="1" applyFill="1" applyBorder="1" applyAlignment="1">
      <alignment horizontal="center" vertical="center" wrapText="1"/>
    </xf>
    <xf numFmtId="166" fontId="34" fillId="29" borderId="22" xfId="0" applyNumberFormat="1" applyFont="1" applyFill="1" applyBorder="1" applyAlignment="1">
      <alignment horizontal="center" vertical="top" wrapText="1"/>
    </xf>
    <xf numFmtId="165" fontId="34" fillId="29" borderId="22" xfId="0" applyNumberFormat="1" applyFont="1" applyFill="1" applyBorder="1" applyAlignment="1">
      <alignment horizontal="right" vertical="center" wrapText="1" indent="3"/>
    </xf>
    <xf numFmtId="3" fontId="34" fillId="29" borderId="22" xfId="0" applyNumberFormat="1" applyFont="1" applyFill="1" applyBorder="1" applyAlignment="1">
      <alignment horizontal="right" vertical="center" wrapText="1" indent="3"/>
    </xf>
    <xf numFmtId="165" fontId="21" fillId="25" borderId="0" xfId="0" applyNumberFormat="1" applyFont="1" applyFill="1" applyAlignment="1">
      <alignment horizontal="center" vertical="center"/>
    </xf>
    <xf numFmtId="0" fontId="21" fillId="25" borderId="0" xfId="0" applyNumberFormat="1" applyFont="1" applyFill="1" applyAlignment="1">
      <alignment horizontal="center" vertical="center"/>
    </xf>
    <xf numFmtId="0" fontId="35" fillId="24" borderId="0" xfId="0" applyFont="1" applyFill="1"/>
    <xf numFmtId="0" fontId="36" fillId="30" borderId="26" xfId="44" applyFont="1" applyFill="1" applyBorder="1" applyAlignment="1">
      <alignment horizontal="center"/>
    </xf>
    <xf numFmtId="0" fontId="36" fillId="0" borderId="4" xfId="44" applyFont="1" applyFill="1" applyBorder="1" applyAlignment="1">
      <alignment wrapText="1"/>
    </xf>
    <xf numFmtId="0" fontId="36" fillId="0" borderId="4" xfId="44" applyFont="1" applyFill="1" applyBorder="1" applyAlignment="1">
      <alignment horizontal="right" wrapText="1"/>
    </xf>
    <xf numFmtId="4" fontId="36" fillId="0" borderId="4" xfId="44" applyNumberFormat="1" applyFont="1" applyFill="1" applyBorder="1" applyAlignment="1">
      <alignment horizontal="right" wrapText="1"/>
    </xf>
    <xf numFmtId="0" fontId="1" fillId="0" borderId="0" xfId="0" applyFont="1"/>
    <xf numFmtId="0" fontId="36" fillId="30" borderId="27" xfId="44" applyFont="1" applyFill="1" applyBorder="1" applyAlignment="1">
      <alignment horizontal="center"/>
    </xf>
    <xf numFmtId="0" fontId="36" fillId="30" borderId="0" xfId="44" applyFont="1" applyFill="1" applyBorder="1" applyAlignment="1">
      <alignment horizontal="center"/>
    </xf>
    <xf numFmtId="4" fontId="0" fillId="0" borderId="0" xfId="0" applyNumberFormat="1"/>
    <xf numFmtId="0" fontId="37" fillId="24" borderId="0" xfId="0" applyFont="1" applyFill="1"/>
    <xf numFmtId="0" fontId="37" fillId="24" borderId="0" xfId="0" applyFont="1" applyFill="1" applyProtection="1"/>
    <xf numFmtId="0" fontId="29" fillId="29" borderId="21" xfId="0" applyFont="1" applyFill="1" applyBorder="1" applyAlignment="1">
      <alignment horizontal="center" vertical="center" wrapText="1"/>
    </xf>
    <xf numFmtId="0" fontId="27" fillId="24" borderId="0" xfId="0" applyFont="1" applyFill="1" applyProtection="1"/>
    <xf numFmtId="0" fontId="30" fillId="24" borderId="0" xfId="0" applyFont="1" applyFill="1" applyBorder="1" applyProtection="1">
      <protection locked="0"/>
    </xf>
    <xf numFmtId="166" fontId="21" fillId="24" borderId="22" xfId="0" applyNumberFormat="1" applyFont="1" applyFill="1" applyBorder="1" applyAlignment="1">
      <alignment horizontal="right" vertical="center" wrapText="1" indent="3"/>
    </xf>
    <xf numFmtId="167" fontId="0" fillId="24" borderId="0" xfId="0" applyNumberFormat="1" applyFill="1"/>
    <xf numFmtId="168" fontId="39" fillId="0" borderId="0" xfId="43" applyNumberFormat="1" applyFont="1" applyFill="1" applyAlignment="1">
      <alignment horizontal="right"/>
    </xf>
    <xf numFmtId="168" fontId="39" fillId="0" borderId="0" xfId="43" applyNumberFormat="1" applyFont="1" applyFill="1" applyBorder="1" applyAlignment="1">
      <alignment horizontal="right"/>
    </xf>
    <xf numFmtId="166" fontId="40" fillId="29" borderId="22" xfId="0" applyNumberFormat="1" applyFont="1" applyFill="1" applyBorder="1" applyAlignment="1">
      <alignment horizontal="center" vertical="top" wrapText="1"/>
    </xf>
    <xf numFmtId="168" fontId="41" fillId="0" borderId="0" xfId="43" applyNumberFormat="1" applyFont="1" applyFill="1" applyAlignment="1">
      <alignment horizontal="right"/>
    </xf>
    <xf numFmtId="165" fontId="40" fillId="29" borderId="22" xfId="0" applyNumberFormat="1" applyFont="1" applyFill="1" applyBorder="1" applyAlignment="1">
      <alignment horizontal="right" vertical="center" wrapText="1" indent="3"/>
    </xf>
    <xf numFmtId="3" fontId="34" fillId="29" borderId="0" xfId="0" applyNumberFormat="1" applyFont="1" applyFill="1" applyBorder="1" applyAlignment="1">
      <alignment horizontal="right" vertical="center" wrapText="1" indent="3"/>
    </xf>
    <xf numFmtId="0" fontId="35" fillId="0" borderId="4" xfId="44" applyFont="1" applyFill="1" applyBorder="1" applyAlignment="1">
      <alignment horizontal="right" wrapText="1"/>
    </xf>
    <xf numFmtId="167" fontId="35" fillId="24" borderId="0" xfId="0" applyNumberFormat="1" applyFont="1" applyFill="1"/>
    <xf numFmtId="0" fontId="35" fillId="0" borderId="0" xfId="0" applyFont="1"/>
    <xf numFmtId="4" fontId="35" fillId="0" borderId="0" xfId="0" applyNumberFormat="1" applyFont="1"/>
    <xf numFmtId="165" fontId="37" fillId="31" borderId="0" xfId="45" applyNumberFormat="1" applyFont="1" applyFill="1"/>
    <xf numFmtId="0" fontId="29" fillId="29" borderId="21" xfId="0" applyFont="1" applyFill="1" applyBorder="1" applyAlignment="1">
      <alignment horizontal="center" vertical="center" wrapText="1"/>
    </xf>
    <xf numFmtId="0" fontId="27" fillId="0" borderId="0" xfId="0" applyFont="1" applyAlignment="1"/>
    <xf numFmtId="0" fontId="33" fillId="28" borderId="13" xfId="0" applyFont="1" applyFill="1" applyBorder="1" applyAlignment="1" applyProtection="1">
      <alignment horizontal="left"/>
      <protection locked="0"/>
    </xf>
    <xf numFmtId="0" fontId="33" fillId="28" borderId="10" xfId="0" applyFont="1" applyFill="1" applyBorder="1" applyAlignment="1" applyProtection="1">
      <alignment horizontal="left"/>
      <protection locked="0"/>
    </xf>
    <xf numFmtId="0" fontId="33" fillId="28" borderId="19" xfId="0" applyFont="1" applyFill="1" applyBorder="1" applyAlignment="1" applyProtection="1">
      <alignment horizontal="left"/>
      <protection locked="0"/>
    </xf>
    <xf numFmtId="0" fontId="33" fillId="28" borderId="13" xfId="0" applyFont="1" applyFill="1" applyBorder="1" applyAlignment="1" applyProtection="1">
      <alignment horizontal="left" vertical="center"/>
      <protection locked="0"/>
    </xf>
    <xf numFmtId="0" fontId="33" fillId="28" borderId="10" xfId="0" applyFont="1" applyFill="1" applyBorder="1" applyAlignment="1" applyProtection="1">
      <alignment horizontal="left" vertical="center"/>
      <protection locked="0"/>
    </xf>
    <xf numFmtId="0" fontId="33" fillId="28" borderId="19" xfId="0" applyFont="1" applyFill="1" applyBorder="1" applyAlignment="1" applyProtection="1">
      <alignment horizontal="left" vertical="center"/>
      <protection locked="0"/>
    </xf>
    <xf numFmtId="0" fontId="33" fillId="28" borderId="19" xfId="0" applyFont="1" applyFill="1" applyBorder="1" applyAlignment="1" applyProtection="1">
      <alignment horizontal="left" vertical="center" wrapText="1"/>
      <protection locked="0"/>
    </xf>
    <xf numFmtId="0" fontId="33" fillId="28" borderId="20" xfId="0" applyFont="1" applyFill="1" applyBorder="1" applyAlignment="1" applyProtection="1">
      <alignment horizontal="left" vertical="center" wrapText="1"/>
      <protection locked="0"/>
    </xf>
    <xf numFmtId="0" fontId="30" fillId="26" borderId="19" xfId="0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0" fontId="31" fillId="26" borderId="13" xfId="0" applyFont="1" applyFill="1" applyBorder="1" applyAlignment="1">
      <alignment horizontal="center" vertical="center"/>
    </xf>
    <xf numFmtId="0" fontId="28" fillId="24" borderId="0" xfId="0" applyFont="1" applyFill="1" applyBorder="1" applyAlignment="1" applyProtection="1">
      <alignment horizontal="left" vertical="top" wrapText="1"/>
    </xf>
    <xf numFmtId="0" fontId="22" fillId="25" borderId="0" xfId="0" applyFont="1" applyFill="1" applyBorder="1" applyAlignment="1">
      <alignment horizontal="left" vertical="center" wrapText="1"/>
    </xf>
    <xf numFmtId="3" fontId="21" fillId="25" borderId="0" xfId="0" applyNumberFormat="1" applyFont="1" applyFill="1" applyBorder="1" applyAlignment="1">
      <alignment horizontal="right" vertical="center" wrapText="1" indent="3"/>
    </xf>
    <xf numFmtId="3" fontId="21" fillId="29" borderId="22" xfId="0" applyNumberFormat="1" applyFont="1" applyFill="1" applyBorder="1" applyAlignment="1">
      <alignment horizontal="right" vertical="center" wrapText="1" indent="3"/>
    </xf>
    <xf numFmtId="3" fontId="21" fillId="24" borderId="0" xfId="0" applyNumberFormat="1" applyFont="1" applyFill="1" applyBorder="1" applyAlignment="1">
      <alignment horizontal="right" vertical="center" wrapText="1" indent="3"/>
    </xf>
    <xf numFmtId="3" fontId="21" fillId="29" borderId="0" xfId="0" applyNumberFormat="1" applyFont="1" applyFill="1" applyBorder="1" applyAlignment="1">
      <alignment horizontal="right" vertical="center" wrapText="1" indent="3"/>
    </xf>
    <xf numFmtId="166" fontId="21" fillId="25" borderId="22" xfId="0" applyNumberFormat="1" applyFont="1" applyFill="1" applyBorder="1" applyAlignment="1">
      <alignment horizontal="right" vertical="center" wrapText="1" indent="3"/>
    </xf>
    <xf numFmtId="166" fontId="21" fillId="24" borderId="28" xfId="0" applyNumberFormat="1" applyFont="1" applyFill="1" applyBorder="1" applyAlignment="1">
      <alignment horizontal="right" vertical="center" wrapText="1" indent="3"/>
    </xf>
    <xf numFmtId="166" fontId="21" fillId="25" borderId="28" xfId="0" applyNumberFormat="1" applyFont="1" applyFill="1" applyBorder="1" applyAlignment="1">
      <alignment horizontal="right" vertical="center" wrapText="1" indent="3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" xfId="45" builtinId="5"/>
    <cellStyle name="Schlecht" xfId="33" builtinId="27" customBuiltin="1"/>
    <cellStyle name="Standard" xfId="0" builtinId="0"/>
    <cellStyle name="Standard 14" xfId="43" xr:uid="{78DD45C9-4BFD-4B69-AE47-21DC64FA7830}"/>
    <cellStyle name="Standard 2" xfId="42" xr:uid="{00000000-0005-0000-0000-000022000000}"/>
    <cellStyle name="Standard_Berechnung Schiene KS" xfId="44" xr:uid="{C24A4884-0F4F-4ED4-83F9-462BABBE21EB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125D86"/>
      <color rgb="FF5EAD35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150276050808038E-2"/>
          <c:y val="1.5996147291990812E-2"/>
          <c:w val="0.85124199071990736"/>
          <c:h val="0.73307314479470387"/>
        </c:manualLayout>
      </c:layout>
      <c:barChart>
        <c:barDir val="col"/>
        <c:grouping val="clustered"/>
        <c:varyColors val="0"/>
        <c:ser>
          <c:idx val="6"/>
          <c:order val="6"/>
          <c:tx>
            <c:strRef>
              <c:f>Daten!$I$9</c:f>
              <c:strCache>
                <c:ptCount val="1"/>
                <c:pt idx="0">
                  <c:v>Summe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C5-4F20-ACE4-BFAC4F4B7A9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C5-4F20-ACE4-BFAC4F4B7A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C5-4F20-ACE4-BFAC4F4B7A9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C3-496E-828D-03A4511D4B2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C5-4F20-ACE4-BFAC4F4B7A9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C5-4F20-ACE4-BFAC4F4B7A9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C5-4F20-ACE4-BFAC4F4B7A9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C5-4F20-ACE4-BFAC4F4B7A9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C5-4F20-ACE4-BFAC4F4B7A9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C5-4F20-ACE4-BFAC4F4B7A9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C5-4F20-ACE4-BFAC4F4B7A9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C5-4F20-ACE4-BFAC4F4B7A9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0E-46AE-9511-62DADA8A4AC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4C-4699-966A-0595DDEF57F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7C5-4F20-ACE4-BFAC4F4B7A9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7C5-4F20-ACE4-BFAC4F4B7A90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7C5-4F20-ACE4-BFAC4F4B7A90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7C5-4F20-ACE4-BFAC4F4B7A90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7C5-4F20-ACE4-BFAC4F4B7A90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7C5-4F20-ACE4-BFAC4F4B7A90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7A-4869-96F5-477A964E1E6A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8F-4BE7-B58D-F2D0A82DFAC0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8F-4BE7-B58D-F2D0A82DFAC0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35-4ED4-B62E-770526B45F6D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23-4842-8DF7-13B553E88AB2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Daten!$B$10:$B$38</c:f>
              <c:strCache>
                <c:ptCount val="29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28">
                  <c:v>2023***</c:v>
                </c:pt>
              </c:strCache>
            </c:strRef>
          </c:cat>
          <c:val>
            <c:numRef>
              <c:f>Daten!$I$10:$I$38</c:f>
              <c:numCache>
                <c:formatCode>#,##0</c:formatCode>
                <c:ptCount val="29"/>
                <c:pt idx="0">
                  <c:v>2614</c:v>
                </c:pt>
                <c:pt idx="1">
                  <c:v>2625</c:v>
                </c:pt>
                <c:pt idx="2">
                  <c:v>2643</c:v>
                </c:pt>
                <c:pt idx="3">
                  <c:v>2691</c:v>
                </c:pt>
                <c:pt idx="4">
                  <c:v>2781</c:v>
                </c:pt>
                <c:pt idx="5">
                  <c:v>2751</c:v>
                </c:pt>
                <c:pt idx="6">
                  <c:v>2698</c:v>
                </c:pt>
                <c:pt idx="7">
                  <c:v>2672</c:v>
                </c:pt>
                <c:pt idx="8">
                  <c:v>2601</c:v>
                </c:pt>
                <c:pt idx="9">
                  <c:v>2616</c:v>
                </c:pt>
                <c:pt idx="10">
                  <c:v>2586.02</c:v>
                </c:pt>
                <c:pt idx="11">
                  <c:v>2614</c:v>
                </c:pt>
                <c:pt idx="12">
                  <c:v>2601.2399999999998</c:v>
                </c:pt>
                <c:pt idx="13">
                  <c:v>2571</c:v>
                </c:pt>
                <c:pt idx="14">
                  <c:v>2541.4389999999999</c:v>
                </c:pt>
                <c:pt idx="15">
                  <c:v>2559</c:v>
                </c:pt>
                <c:pt idx="16">
                  <c:v>2567.5300000000007</c:v>
                </c:pt>
                <c:pt idx="17">
                  <c:v>2559</c:v>
                </c:pt>
                <c:pt idx="18">
                  <c:v>2612</c:v>
                </c:pt>
                <c:pt idx="19">
                  <c:v>2615.5410000000002</c:v>
                </c:pt>
                <c:pt idx="20">
                  <c:v>2620.7869999999998</c:v>
                </c:pt>
                <c:pt idx="21">
                  <c:v>2689.6729999999998</c:v>
                </c:pt>
                <c:pt idx="22">
                  <c:v>2765.2539999999999</c:v>
                </c:pt>
                <c:pt idx="23">
                  <c:v>2704.277</c:v>
                </c:pt>
                <c:pt idx="24">
                  <c:v>2721.8890000000001</c:v>
                </c:pt>
                <c:pt idx="25">
                  <c:v>2287.7181270000001</c:v>
                </c:pt>
                <c:pt idx="26">
                  <c:v>2353.9430539999998</c:v>
                </c:pt>
                <c:pt idx="27">
                  <c:v>2518.8101769999998</c:v>
                </c:pt>
                <c:pt idx="28">
                  <c:v>2503.6110939999999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7C5-4F20-ACE4-BFAC4F4B7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axId val="561322488"/>
        <c:axId val="561320136"/>
      </c:barChar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Vergaserkraftstoff *</c:v>
                </c:pt>
              </c:strCache>
            </c:strRef>
          </c:tx>
          <c:spPr>
            <a:ln w="25400">
              <a:solidFill>
                <a:srgbClr val="5EAD35"/>
              </a:solidFill>
            </a:ln>
          </c:spPr>
          <c:marker>
            <c:symbol val="square"/>
            <c:size val="6"/>
            <c:spPr>
              <a:solidFill>
                <a:srgbClr val="5EAD35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Daten!$B$10:$B$38</c:f>
              <c:strCache>
                <c:ptCount val="29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28">
                  <c:v>2023***</c:v>
                </c:pt>
              </c:strCache>
            </c:strRef>
          </c:cat>
          <c:val>
            <c:numRef>
              <c:f>Daten!$C$10:$C$38</c:f>
              <c:numCache>
                <c:formatCode>#,##0</c:formatCode>
                <c:ptCount val="29"/>
                <c:pt idx="0">
                  <c:v>1301</c:v>
                </c:pt>
                <c:pt idx="1">
                  <c:v>1301</c:v>
                </c:pt>
                <c:pt idx="2">
                  <c:v>1299</c:v>
                </c:pt>
                <c:pt idx="3">
                  <c:v>1301</c:v>
                </c:pt>
                <c:pt idx="4">
                  <c:v>1302</c:v>
                </c:pt>
                <c:pt idx="5">
                  <c:v>1238</c:v>
                </c:pt>
                <c:pt idx="6">
                  <c:v>1200</c:v>
                </c:pt>
                <c:pt idx="7">
                  <c:v>1167</c:v>
                </c:pt>
                <c:pt idx="8">
                  <c:v>1111</c:v>
                </c:pt>
                <c:pt idx="9">
                  <c:v>1075</c:v>
                </c:pt>
                <c:pt idx="10">
                  <c:v>995</c:v>
                </c:pt>
                <c:pt idx="11">
                  <c:v>936</c:v>
                </c:pt>
                <c:pt idx="12">
                  <c:v>903</c:v>
                </c:pt>
                <c:pt idx="13">
                  <c:v>870</c:v>
                </c:pt>
                <c:pt idx="14">
                  <c:v>854</c:v>
                </c:pt>
                <c:pt idx="15">
                  <c:v>814</c:v>
                </c:pt>
                <c:pt idx="16">
                  <c:v>812</c:v>
                </c:pt>
                <c:pt idx="17">
                  <c:v>766</c:v>
                </c:pt>
                <c:pt idx="18">
                  <c:v>764</c:v>
                </c:pt>
                <c:pt idx="19">
                  <c:v>766.59699999999998</c:v>
                </c:pt>
                <c:pt idx="20">
                  <c:v>727.63499999999999</c:v>
                </c:pt>
                <c:pt idx="21">
                  <c:v>726.38499999999999</c:v>
                </c:pt>
                <c:pt idx="22">
                  <c:v>734.95699999999999</c:v>
                </c:pt>
                <c:pt idx="23">
                  <c:v>709.23599999999999</c:v>
                </c:pt>
                <c:pt idx="24">
                  <c:v>714.75599999999997</c:v>
                </c:pt>
                <c:pt idx="25">
                  <c:v>639.19446200000004</c:v>
                </c:pt>
                <c:pt idx="26">
                  <c:v>643.71926599999995</c:v>
                </c:pt>
                <c:pt idx="27">
                  <c:v>682.46537499999999</c:v>
                </c:pt>
                <c:pt idx="28">
                  <c:v>697.51634999999999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F7C5-4F20-ACE4-BFAC4F4B7A90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Dieselkraftstoff</c:v>
                </c:pt>
              </c:strCache>
            </c:strRef>
          </c:tx>
          <c:spPr>
            <a:ln w="25400">
              <a:solidFill>
                <a:schemeClr val="accent1"/>
              </a:solidFill>
            </a:ln>
          </c:spPr>
          <c:marker>
            <c:symbol val="triangle"/>
            <c:size val="6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Daten!$B$10:$B$38</c:f>
              <c:strCache>
                <c:ptCount val="29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28">
                  <c:v>2023***</c:v>
                </c:pt>
              </c:strCache>
            </c:strRef>
          </c:cat>
          <c:val>
            <c:numRef>
              <c:f>Daten!$D$10:$D$38</c:f>
              <c:numCache>
                <c:formatCode>#,##0</c:formatCode>
                <c:ptCount val="29"/>
                <c:pt idx="0">
                  <c:v>1020</c:v>
                </c:pt>
                <c:pt idx="1">
                  <c:v>1016</c:v>
                </c:pt>
                <c:pt idx="2">
                  <c:v>1025</c:v>
                </c:pt>
                <c:pt idx="3">
                  <c:v>1066</c:v>
                </c:pt>
                <c:pt idx="4">
                  <c:v>1136</c:v>
                </c:pt>
                <c:pt idx="5">
                  <c:v>1145</c:v>
                </c:pt>
                <c:pt idx="6">
                  <c:v>1132</c:v>
                </c:pt>
                <c:pt idx="7">
                  <c:v>1139</c:v>
                </c:pt>
                <c:pt idx="8">
                  <c:v>1110</c:v>
                </c:pt>
                <c:pt idx="9">
                  <c:v>1143</c:v>
                </c:pt>
                <c:pt idx="10">
                  <c:v>1109</c:v>
                </c:pt>
                <c:pt idx="11">
                  <c:v>1109</c:v>
                </c:pt>
                <c:pt idx="12">
                  <c:v>1102</c:v>
                </c:pt>
                <c:pt idx="13">
                  <c:v>1128</c:v>
                </c:pt>
                <c:pt idx="14">
                  <c:v>1140</c:v>
                </c:pt>
                <c:pt idx="15">
                  <c:v>1194</c:v>
                </c:pt>
                <c:pt idx="16">
                  <c:v>1224</c:v>
                </c:pt>
                <c:pt idx="17">
                  <c:v>1249</c:v>
                </c:pt>
                <c:pt idx="18">
                  <c:v>1309</c:v>
                </c:pt>
                <c:pt idx="19">
                  <c:v>1321.223</c:v>
                </c:pt>
                <c:pt idx="20">
                  <c:v>1375.9829999999999</c:v>
                </c:pt>
                <c:pt idx="21">
                  <c:v>1418.3869999999999</c:v>
                </c:pt>
                <c:pt idx="22">
                  <c:v>1446.9190000000001</c:v>
                </c:pt>
                <c:pt idx="23">
                  <c:v>1397.1479999999999</c:v>
                </c:pt>
                <c:pt idx="24">
                  <c:v>1412.8430000000001</c:v>
                </c:pt>
                <c:pt idx="25">
                  <c:v>1260.516738</c:v>
                </c:pt>
                <c:pt idx="26">
                  <c:v>1275.630165</c:v>
                </c:pt>
                <c:pt idx="27">
                  <c:v>1267.9212580000001</c:v>
                </c:pt>
                <c:pt idx="28">
                  <c:v>1212.034674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F7C5-4F20-ACE4-BFAC4F4B7A90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Flugkraftstoffe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6"/>
            <c:spPr>
              <a:solidFill>
                <a:schemeClr val="accent6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Daten!$B$10:$B$38</c:f>
              <c:strCache>
                <c:ptCount val="29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28">
                  <c:v>2023***</c:v>
                </c:pt>
              </c:strCache>
            </c:strRef>
          </c:cat>
          <c:val>
            <c:numRef>
              <c:f>Daten!$E$10:$E$38</c:f>
              <c:numCache>
                <c:formatCode>#,##0</c:formatCode>
                <c:ptCount val="29"/>
                <c:pt idx="0">
                  <c:v>233</c:v>
                </c:pt>
                <c:pt idx="1">
                  <c:v>245</c:v>
                </c:pt>
                <c:pt idx="2">
                  <c:v>254</c:v>
                </c:pt>
                <c:pt idx="3">
                  <c:v>261</c:v>
                </c:pt>
                <c:pt idx="4">
                  <c:v>280</c:v>
                </c:pt>
                <c:pt idx="5">
                  <c:v>297</c:v>
                </c:pt>
                <c:pt idx="6">
                  <c:v>290</c:v>
                </c:pt>
                <c:pt idx="7">
                  <c:v>287</c:v>
                </c:pt>
                <c:pt idx="8">
                  <c:v>292</c:v>
                </c:pt>
                <c:pt idx="9">
                  <c:v>299</c:v>
                </c:pt>
                <c:pt idx="10">
                  <c:v>344</c:v>
                </c:pt>
                <c:pt idx="11">
                  <c:v>361</c:v>
                </c:pt>
                <c:pt idx="12">
                  <c:v>374</c:v>
                </c:pt>
                <c:pt idx="13">
                  <c:v>378</c:v>
                </c:pt>
                <c:pt idx="14">
                  <c:v>367</c:v>
                </c:pt>
                <c:pt idx="15">
                  <c:v>362</c:v>
                </c:pt>
                <c:pt idx="16">
                  <c:v>346</c:v>
                </c:pt>
                <c:pt idx="17">
                  <c:v>371</c:v>
                </c:pt>
                <c:pt idx="18">
                  <c:v>375</c:v>
                </c:pt>
                <c:pt idx="19">
                  <c:v>361.86799999999999</c:v>
                </c:pt>
                <c:pt idx="20">
                  <c:v>361.65100000000001</c:v>
                </c:pt>
                <c:pt idx="21">
                  <c:v>389.024</c:v>
                </c:pt>
                <c:pt idx="22">
                  <c:v>425.14</c:v>
                </c:pt>
                <c:pt idx="23">
                  <c:v>437.20299999999997</c:v>
                </c:pt>
                <c:pt idx="24">
                  <c:v>434.49</c:v>
                </c:pt>
                <c:pt idx="25">
                  <c:v>199.931127</c:v>
                </c:pt>
                <c:pt idx="26">
                  <c:v>257.52006699999998</c:v>
                </c:pt>
                <c:pt idx="27">
                  <c:v>384.97521399999999</c:v>
                </c:pt>
                <c:pt idx="28">
                  <c:v>401.26622099999997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F7C5-4F20-ACE4-BFAC4F4B7A90}"/>
            </c:ext>
          </c:extLst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Biokraftstoffe</c:v>
                </c:pt>
              </c:strCache>
            </c:strRef>
          </c:tx>
          <c:spPr>
            <a:ln w="25400">
              <a:solidFill>
                <a:schemeClr val="accent5"/>
              </a:solidFill>
            </a:ln>
          </c:spPr>
          <c:marker>
            <c:symbol val="diamond"/>
            <c:size val="6"/>
            <c:spPr>
              <a:solidFill>
                <a:schemeClr val="accent5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Daten!$B$10:$B$38</c:f>
              <c:strCache>
                <c:ptCount val="29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28">
                  <c:v>2023***</c:v>
                </c:pt>
              </c:strCache>
            </c:strRef>
          </c:cat>
          <c:val>
            <c:numRef>
              <c:f>Daten!$F$10:$F$38</c:f>
              <c:numCache>
                <c:formatCode>#,##0</c:formatCode>
                <c:ptCount val="29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12</c:v>
                </c:pt>
                <c:pt idx="6">
                  <c:v>17</c:v>
                </c:pt>
                <c:pt idx="7">
                  <c:v>20</c:v>
                </c:pt>
                <c:pt idx="8">
                  <c:v>30</c:v>
                </c:pt>
                <c:pt idx="9">
                  <c:v>41</c:v>
                </c:pt>
                <c:pt idx="10">
                  <c:v>77</c:v>
                </c:pt>
                <c:pt idx="11">
                  <c:v>145</c:v>
                </c:pt>
                <c:pt idx="12">
                  <c:v>157</c:v>
                </c:pt>
                <c:pt idx="13">
                  <c:v>127</c:v>
                </c:pt>
                <c:pt idx="14">
                  <c:v>115</c:v>
                </c:pt>
                <c:pt idx="15">
                  <c:v>121</c:v>
                </c:pt>
                <c:pt idx="16">
                  <c:v>117</c:v>
                </c:pt>
                <c:pt idx="17">
                  <c:v>121</c:v>
                </c:pt>
                <c:pt idx="18">
                  <c:v>113</c:v>
                </c:pt>
                <c:pt idx="19">
                  <c:v>117</c:v>
                </c:pt>
                <c:pt idx="20">
                  <c:v>107.506</c:v>
                </c:pt>
                <c:pt idx="21">
                  <c:v>107.76900000000001</c:v>
                </c:pt>
                <c:pt idx="22">
                  <c:v>108.94199999999999</c:v>
                </c:pt>
                <c:pt idx="23">
                  <c:v>113.401</c:v>
                </c:pt>
                <c:pt idx="24">
                  <c:v>112.16</c:v>
                </c:pt>
                <c:pt idx="25">
                  <c:v>140.64099999999999</c:v>
                </c:pt>
                <c:pt idx="26">
                  <c:v>124.092</c:v>
                </c:pt>
                <c:pt idx="27">
                  <c:v>124.977</c:v>
                </c:pt>
                <c:pt idx="28">
                  <c:v>129.79599999999999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7C5-4F20-ACE4-BFAC4F4B7A90}"/>
            </c:ext>
          </c:extLst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Gase</c:v>
                </c:pt>
              </c:strCache>
            </c:strRef>
          </c:tx>
          <c:spPr>
            <a:ln w="25400">
              <a:solidFill>
                <a:schemeClr val="accent4"/>
              </a:solidFill>
            </a:ln>
          </c:spPr>
          <c:marker>
            <c:symbol val="x"/>
            <c:size val="5"/>
            <c:spPr>
              <a:noFill/>
              <a:ln w="25400">
                <a:solidFill>
                  <a:schemeClr val="accent4"/>
                </a:solidFill>
              </a:ln>
            </c:spPr>
          </c:marker>
          <c:cat>
            <c:strRef>
              <c:f>Daten!$B$10:$B$38</c:f>
              <c:strCache>
                <c:ptCount val="29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28">
                  <c:v>2023***</c:v>
                </c:pt>
              </c:strCache>
            </c:strRef>
          </c:cat>
          <c:val>
            <c:numRef>
              <c:f>Daten!$G$10:$G$38</c:f>
              <c:numCache>
                <c:formatCode>#,##0</c:formatCode>
                <c:ptCount val="2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3.01999999999998</c:v>
                </c:pt>
                <c:pt idx="11">
                  <c:v>4.63000000000011</c:v>
                </c:pt>
                <c:pt idx="12">
                  <c:v>6.2399999999997799</c:v>
                </c:pt>
                <c:pt idx="13">
                  <c:v>7.1400000000000698</c:v>
                </c:pt>
                <c:pt idx="14">
                  <c:v>8.4390000000000498</c:v>
                </c:pt>
                <c:pt idx="15">
                  <c:v>8.7700000000003406</c:v>
                </c:pt>
                <c:pt idx="16">
                  <c:v>8.7700000000003193</c:v>
                </c:pt>
                <c:pt idx="17">
                  <c:v>8.8700000000000792</c:v>
                </c:pt>
                <c:pt idx="18">
                  <c:v>8.5909999999999194</c:v>
                </c:pt>
                <c:pt idx="19">
                  <c:v>7.1600000000001698</c:v>
                </c:pt>
                <c:pt idx="20">
                  <c:v>7.40700000000004</c:v>
                </c:pt>
                <c:pt idx="21">
                  <c:v>5.8479999999999599</c:v>
                </c:pt>
                <c:pt idx="22">
                  <c:v>5.8479999999999999</c:v>
                </c:pt>
                <c:pt idx="23">
                  <c:v>5.1980000000000004</c:v>
                </c:pt>
                <c:pt idx="24">
                  <c:v>5.8479999999999999</c:v>
                </c:pt>
                <c:pt idx="25">
                  <c:v>5.9123999999999999</c:v>
                </c:pt>
                <c:pt idx="26">
                  <c:v>6.6567559999999997</c:v>
                </c:pt>
                <c:pt idx="27">
                  <c:v>7.7495000000000003</c:v>
                </c:pt>
                <c:pt idx="28">
                  <c:v>7.8606499999999997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F7C5-4F20-ACE4-BFAC4F4B7A90}"/>
            </c:ext>
          </c:extLst>
        </c:ser>
        <c:ser>
          <c:idx val="5"/>
          <c:order val="5"/>
          <c:tx>
            <c:strRef>
              <c:f>Daten!$H$9</c:f>
              <c:strCache>
                <c:ptCount val="1"/>
                <c:pt idx="0">
                  <c:v>Elektrischer Strom**</c:v>
                </c:pt>
              </c:strCache>
            </c:strRef>
          </c:tx>
          <c:spPr>
            <a:ln w="25400">
              <a:solidFill>
                <a:schemeClr val="bg2"/>
              </a:solidFill>
            </a:ln>
          </c:spPr>
          <c:marker>
            <c:symbol val="circle"/>
            <c:size val="5"/>
            <c:spPr>
              <a:solidFill>
                <a:schemeClr val="bg2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Daten!$B$10:$B$38</c:f>
              <c:strCache>
                <c:ptCount val="29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28">
                  <c:v>2023***</c:v>
                </c:pt>
              </c:strCache>
            </c:strRef>
          </c:cat>
          <c:val>
            <c:numRef>
              <c:f>Daten!$H$10:$H$38</c:f>
              <c:numCache>
                <c:formatCode>#,##0</c:formatCode>
                <c:ptCount val="29"/>
                <c:pt idx="0">
                  <c:v>58</c:v>
                </c:pt>
                <c:pt idx="1">
                  <c:v>60</c:v>
                </c:pt>
                <c:pt idx="2">
                  <c:v>61</c:v>
                </c:pt>
                <c:pt idx="3">
                  <c:v>58</c:v>
                </c:pt>
                <c:pt idx="4">
                  <c:v>57</c:v>
                </c:pt>
                <c:pt idx="5">
                  <c:v>57</c:v>
                </c:pt>
                <c:pt idx="6">
                  <c:v>58</c:v>
                </c:pt>
                <c:pt idx="7">
                  <c:v>58</c:v>
                </c:pt>
                <c:pt idx="8">
                  <c:v>58</c:v>
                </c:pt>
                <c:pt idx="9">
                  <c:v>58</c:v>
                </c:pt>
                <c:pt idx="10">
                  <c:v>58</c:v>
                </c:pt>
                <c:pt idx="11">
                  <c:v>59</c:v>
                </c:pt>
                <c:pt idx="12">
                  <c:v>59</c:v>
                </c:pt>
                <c:pt idx="13">
                  <c:v>59</c:v>
                </c:pt>
                <c:pt idx="14">
                  <c:v>57</c:v>
                </c:pt>
                <c:pt idx="15">
                  <c:v>60.12</c:v>
                </c:pt>
                <c:pt idx="16">
                  <c:v>59.76</c:v>
                </c:pt>
                <c:pt idx="17">
                  <c:v>43.5</c:v>
                </c:pt>
                <c:pt idx="18">
                  <c:v>43.146000000000001</c:v>
                </c:pt>
                <c:pt idx="19">
                  <c:v>41.716999999999999</c:v>
                </c:pt>
                <c:pt idx="20">
                  <c:v>40.604999999999997</c:v>
                </c:pt>
                <c:pt idx="21">
                  <c:v>42.26</c:v>
                </c:pt>
                <c:pt idx="22">
                  <c:v>43.045000000000002</c:v>
                </c:pt>
                <c:pt idx="23">
                  <c:v>42.091000000000001</c:v>
                </c:pt>
                <c:pt idx="24">
                  <c:v>41.792000000000002</c:v>
                </c:pt>
                <c:pt idx="25">
                  <c:v>41.522399999999998</c:v>
                </c:pt>
                <c:pt idx="26">
                  <c:v>46.324800000000003</c:v>
                </c:pt>
                <c:pt idx="27">
                  <c:v>50.721829999999997</c:v>
                </c:pt>
                <c:pt idx="28">
                  <c:v>55.137199000000003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F7C5-4F20-ACE4-BFAC4F4B7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1322488"/>
        <c:axId val="561320136"/>
      </c:lineChart>
      <c:catAx>
        <c:axId val="561322488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561320136"/>
        <c:crosses val="autoZero"/>
        <c:auto val="1"/>
        <c:lblAlgn val="ctr"/>
        <c:lblOffset val="100"/>
        <c:noMultiLvlLbl val="0"/>
      </c:catAx>
      <c:valAx>
        <c:axId val="561320136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Daten!$B$5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6132248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1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4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5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6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4.7018911639428319E-2"/>
          <c:y val="0.83233019596287272"/>
          <c:w val="0.91557029433544446"/>
          <c:h val="7.4634412677648712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" footer="0.31496062992126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211137</xdr:rowOff>
    </xdr:from>
    <xdr:to>
      <xdr:col>15</xdr:col>
      <xdr:colOff>101876</xdr:colOff>
      <xdr:row>22</xdr:row>
      <xdr:rowOff>131885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777875</xdr:colOff>
      <xdr:row>19</xdr:row>
      <xdr:rowOff>51227</xdr:rowOff>
    </xdr:from>
    <xdr:to>
      <xdr:col>14</xdr:col>
      <xdr:colOff>811344</xdr:colOff>
      <xdr:row>22</xdr:row>
      <xdr:rowOff>57966</xdr:rowOff>
    </xdr:to>
    <xdr:sp macro="" textlink="Daten!B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921250" y="4972477"/>
          <a:ext cx="2073407" cy="3083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4947FAF1-71D6-4973-A97B-443E60C0823A}" type="TxLink">
            <a:rPr lang="en-US" sz="600" b="0" i="0" u="none" strike="noStrike">
              <a:solidFill>
                <a:srgbClr val="000000"/>
              </a:solidFill>
              <a:latin typeface="Meta Serif Offc" pitchFamily="2" charset="0"/>
              <a:cs typeface="Meta Serif Offc" pitchFamily="2" charset="0"/>
            </a:rPr>
            <a:pPr algn="r"/>
            <a:t>Quelle: Bundesministerium für Digitales und Verkehr (Hrsg.), Verkehr in Zahlen 2024/2025, S. 304</a:t>
          </a:fld>
          <a:endParaRPr lang="de-DE" sz="600"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25424</xdr:colOff>
      <xdr:row>19</xdr:row>
      <xdr:rowOff>55037</xdr:rowOff>
    </xdr:from>
    <xdr:to>
      <xdr:col>10</xdr:col>
      <xdr:colOff>87312</xdr:colOff>
      <xdr:row>22</xdr:row>
      <xdr:rowOff>111125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47674" y="4976287"/>
          <a:ext cx="3983013" cy="3577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einschließlich Flüssiggas (2016: 19 PJ, 2017 und 2018: 14 PJ, 2019: 17 PJ; 2020: 14 PJ; 2021: 9,5 PJ; 2022: 8,8 PJ)
** Werte für den Stromverbrauch des Schienenverkehrs wurden ab 2012 revidiert
*** vorläufige Angaben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150808</xdr:colOff>
      <xdr:row>0</xdr:row>
      <xdr:rowOff>223835</xdr:rowOff>
    </xdr:from>
    <xdr:to>
      <xdr:col>12</xdr:col>
      <xdr:colOff>856210</xdr:colOff>
      <xdr:row>1</xdr:row>
      <xdr:rowOff>252410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50808" y="223835"/>
          <a:ext cx="5896527" cy="2825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Entwicklung des Endenergieverbrauchs nach Kraftstoffarten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327535</xdr:colOff>
      <xdr:row>2</xdr:row>
      <xdr:rowOff>36911</xdr:rowOff>
    </xdr:from>
    <xdr:to>
      <xdr:col>4</xdr:col>
      <xdr:colOff>337039</xdr:colOff>
      <xdr:row>3</xdr:row>
      <xdr:rowOff>65486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47343" y="549796"/>
          <a:ext cx="793484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Petajoule (PJ)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16569</xdr:colOff>
      <xdr:row>1</xdr:row>
      <xdr:rowOff>3483</xdr:rowOff>
    </xdr:from>
    <xdr:to>
      <xdr:col>14</xdr:col>
      <xdr:colOff>827156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917" y="260244"/>
          <a:ext cx="694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</xdr:colOff>
      <xdr:row>19</xdr:row>
      <xdr:rowOff>33802</xdr:rowOff>
    </xdr:from>
    <xdr:to>
      <xdr:col>14</xdr:col>
      <xdr:colOff>810590</xdr:colOff>
      <xdr:row>19</xdr:row>
      <xdr:rowOff>33802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2253" y="4955052"/>
          <a:ext cx="692246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8282</xdr:colOff>
      <xdr:row>18</xdr:row>
      <xdr:rowOff>711949</xdr:rowOff>
    </xdr:from>
    <xdr:to>
      <xdr:col>14</xdr:col>
      <xdr:colOff>818869</xdr:colOff>
      <xdr:row>18</xdr:row>
      <xdr:rowOff>711949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30532" y="4529887"/>
          <a:ext cx="677165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13784-EFB2-45D0-AB07-81E939E6400B}">
  <dimension ref="A1:L95"/>
  <sheetViews>
    <sheetView topLeftCell="A7" workbookViewId="0">
      <selection activeCell="H34" sqref="H34"/>
    </sheetView>
  </sheetViews>
  <sheetFormatPr baseColWidth="10" defaultRowHeight="12.75" x14ac:dyDescent="0.2"/>
  <cols>
    <col min="3" max="3" width="18.7109375" customWidth="1"/>
    <col min="4" max="4" width="17" customWidth="1"/>
    <col min="5" max="5" width="7.5703125" customWidth="1"/>
    <col min="6" max="6" width="16.42578125" bestFit="1" customWidth="1"/>
    <col min="8" max="8" width="18.28515625" customWidth="1"/>
    <col min="12" max="12" width="18.28515625" customWidth="1"/>
  </cols>
  <sheetData>
    <row r="1" spans="1:6" x14ac:dyDescent="0.2">
      <c r="A1" s="77" t="s">
        <v>44</v>
      </c>
    </row>
    <row r="5" spans="1:6" x14ac:dyDescent="0.2">
      <c r="A5" s="73" t="s">
        <v>31</v>
      </c>
      <c r="B5" s="73" t="s">
        <v>32</v>
      </c>
      <c r="C5" s="73" t="s">
        <v>34</v>
      </c>
      <c r="D5" s="78" t="s">
        <v>35</v>
      </c>
      <c r="F5" s="79" t="s">
        <v>13</v>
      </c>
    </row>
    <row r="6" spans="1:6" x14ac:dyDescent="0.2">
      <c r="A6" s="75">
        <v>1995</v>
      </c>
      <c r="B6" s="74" t="s">
        <v>33</v>
      </c>
      <c r="C6" s="76">
        <v>29844470813.554691</v>
      </c>
      <c r="D6" s="76">
        <v>40979731789.160156</v>
      </c>
      <c r="F6" s="80">
        <f>C6+D6</f>
        <v>70824202602.714844</v>
      </c>
    </row>
    <row r="7" spans="1:6" x14ac:dyDescent="0.2">
      <c r="A7" s="75">
        <v>1996</v>
      </c>
      <c r="B7" s="74" t="s">
        <v>33</v>
      </c>
      <c r="C7" s="76">
        <v>28811277065.976563</v>
      </c>
      <c r="D7" s="76">
        <v>41931007052.34375</v>
      </c>
      <c r="F7" s="80">
        <f t="shared" ref="F7:F34" si="0">C7+D7</f>
        <v>70742284118.320313</v>
      </c>
    </row>
    <row r="8" spans="1:6" x14ac:dyDescent="0.2">
      <c r="A8" s="75">
        <v>1997</v>
      </c>
      <c r="B8" s="74" t="s">
        <v>33</v>
      </c>
      <c r="C8" s="76">
        <v>26899189640.507813</v>
      </c>
      <c r="D8" s="76">
        <v>43938526496.484375</v>
      </c>
      <c r="F8" s="80">
        <f t="shared" si="0"/>
        <v>70837716136.992188</v>
      </c>
    </row>
    <row r="9" spans="1:6" x14ac:dyDescent="0.2">
      <c r="A9" s="75">
        <v>1998</v>
      </c>
      <c r="B9" s="74" t="s">
        <v>33</v>
      </c>
      <c r="C9" s="76">
        <v>25253667934.746094</v>
      </c>
      <c r="D9" s="76">
        <v>44596770205.078125</v>
      </c>
      <c r="F9" s="80">
        <f t="shared" si="0"/>
        <v>69850438139.824219</v>
      </c>
    </row>
    <row r="10" spans="1:6" x14ac:dyDescent="0.2">
      <c r="A10" s="75">
        <v>1999</v>
      </c>
      <c r="B10" s="74" t="s">
        <v>33</v>
      </c>
      <c r="C10" s="76">
        <v>23559263181.914063</v>
      </c>
      <c r="D10" s="76">
        <v>45313515321.679688</v>
      </c>
      <c r="F10" s="80">
        <f t="shared" si="0"/>
        <v>68872778503.59375</v>
      </c>
    </row>
    <row r="11" spans="1:6" x14ac:dyDescent="0.2">
      <c r="A11" s="75">
        <v>2000</v>
      </c>
      <c r="B11" s="74" t="s">
        <v>33</v>
      </c>
      <c r="C11" s="76">
        <v>23566951427.695313</v>
      </c>
      <c r="D11" s="76">
        <v>45516288951.5625</v>
      </c>
      <c r="F11" s="80">
        <f t="shared" si="0"/>
        <v>69083240379.257813</v>
      </c>
    </row>
    <row r="12" spans="1:6" x14ac:dyDescent="0.2">
      <c r="A12" s="75">
        <v>2001</v>
      </c>
      <c r="B12" s="74" t="s">
        <v>33</v>
      </c>
      <c r="C12" s="76">
        <v>22738496943.164063</v>
      </c>
      <c r="D12" s="76">
        <v>44054838175.78125</v>
      </c>
      <c r="F12" s="80">
        <f t="shared" si="0"/>
        <v>66793335118.945313</v>
      </c>
    </row>
    <row r="13" spans="1:6" x14ac:dyDescent="0.2">
      <c r="A13" s="75">
        <v>2002</v>
      </c>
      <c r="B13" s="74" t="s">
        <v>33</v>
      </c>
      <c r="C13" s="76">
        <v>19552439842.5</v>
      </c>
      <c r="D13" s="76">
        <v>43049848050</v>
      </c>
      <c r="F13" s="80">
        <f t="shared" si="0"/>
        <v>62602287892.5</v>
      </c>
    </row>
    <row r="14" spans="1:6" x14ac:dyDescent="0.2">
      <c r="A14" s="75">
        <v>2003</v>
      </c>
      <c r="B14" s="74" t="s">
        <v>33</v>
      </c>
      <c r="C14" s="76">
        <v>19303315662.539063</v>
      </c>
      <c r="D14" s="76">
        <v>45360705656.25</v>
      </c>
      <c r="F14" s="80">
        <f t="shared" si="0"/>
        <v>64664021318.789063</v>
      </c>
    </row>
    <row r="15" spans="1:6" x14ac:dyDescent="0.2">
      <c r="A15" s="75">
        <v>2004</v>
      </c>
      <c r="B15" s="74" t="s">
        <v>33</v>
      </c>
      <c r="C15" s="76">
        <v>19415589084.375</v>
      </c>
      <c r="D15" s="76">
        <v>44285602781.25</v>
      </c>
      <c r="F15" s="80">
        <f t="shared" si="0"/>
        <v>63701191865.625</v>
      </c>
    </row>
    <row r="16" spans="1:6" x14ac:dyDescent="0.2">
      <c r="A16" s="75">
        <v>2005</v>
      </c>
      <c r="B16" s="74" t="s">
        <v>33</v>
      </c>
      <c r="C16" s="76">
        <v>19582479853.242191</v>
      </c>
      <c r="D16" s="76">
        <v>45155805018.75</v>
      </c>
      <c r="F16" s="80">
        <f t="shared" si="0"/>
        <v>64738284871.992188</v>
      </c>
    </row>
    <row r="17" spans="1:6" x14ac:dyDescent="0.2">
      <c r="A17" s="75">
        <v>2006</v>
      </c>
      <c r="B17" s="74" t="s">
        <v>33</v>
      </c>
      <c r="C17" s="76">
        <v>18264854511.328125</v>
      </c>
      <c r="D17" s="76">
        <v>46018235531.25</v>
      </c>
      <c r="F17" s="80">
        <f t="shared" si="0"/>
        <v>64283090042.578125</v>
      </c>
    </row>
    <row r="18" spans="1:6" x14ac:dyDescent="0.2">
      <c r="A18" s="75">
        <v>2007</v>
      </c>
      <c r="B18" s="74" t="s">
        <v>33</v>
      </c>
      <c r="C18" s="76">
        <v>17925198413.847656</v>
      </c>
      <c r="D18" s="76">
        <v>45523874728.125</v>
      </c>
      <c r="F18" s="80">
        <f t="shared" si="0"/>
        <v>63449073141.972656</v>
      </c>
    </row>
    <row r="19" spans="1:6" x14ac:dyDescent="0.2">
      <c r="A19" s="75">
        <v>2008</v>
      </c>
      <c r="B19" s="74" t="s">
        <v>33</v>
      </c>
      <c r="C19" s="76">
        <v>18681323660.419922</v>
      </c>
      <c r="D19" s="76">
        <v>45157258912.5</v>
      </c>
      <c r="F19" s="80">
        <f t="shared" si="0"/>
        <v>63838582572.919922</v>
      </c>
    </row>
    <row r="20" spans="1:6" x14ac:dyDescent="0.2">
      <c r="A20" s="75">
        <v>2009</v>
      </c>
      <c r="B20" s="74" t="s">
        <v>33</v>
      </c>
      <c r="C20" s="76">
        <v>17449938399.873047</v>
      </c>
      <c r="D20" s="76">
        <v>42742927462.5</v>
      </c>
      <c r="F20" s="80">
        <f t="shared" si="0"/>
        <v>60192865862.373047</v>
      </c>
    </row>
    <row r="21" spans="1:6" x14ac:dyDescent="0.2">
      <c r="A21" s="75">
        <v>2010</v>
      </c>
      <c r="B21" s="74" t="s">
        <v>33</v>
      </c>
      <c r="C21" s="76">
        <v>17645310133.183594</v>
      </c>
      <c r="D21" s="76">
        <v>44075681746.875</v>
      </c>
      <c r="F21" s="80">
        <f t="shared" si="0"/>
        <v>61720991880.058594</v>
      </c>
    </row>
    <row r="22" spans="1:6" x14ac:dyDescent="0.2">
      <c r="A22" s="75">
        <v>2011</v>
      </c>
      <c r="B22" s="74" t="s">
        <v>33</v>
      </c>
      <c r="C22" s="76">
        <v>17472930348.544922</v>
      </c>
      <c r="D22" s="76">
        <v>44061423243.75</v>
      </c>
      <c r="F22" s="80">
        <f t="shared" si="0"/>
        <v>61534353592.294922</v>
      </c>
    </row>
    <row r="23" spans="1:6" x14ac:dyDescent="0.2">
      <c r="A23" s="75">
        <v>2012</v>
      </c>
      <c r="B23" s="74" t="s">
        <v>33</v>
      </c>
      <c r="C23" s="76">
        <v>17275575580.166016</v>
      </c>
      <c r="D23" s="76">
        <v>43685259609.375</v>
      </c>
      <c r="F23" s="80">
        <f t="shared" si="0"/>
        <v>60960835189.541016</v>
      </c>
    </row>
    <row r="24" spans="1:6" x14ac:dyDescent="0.2">
      <c r="A24" s="75">
        <v>2013</v>
      </c>
      <c r="B24" s="74" t="s">
        <v>33</v>
      </c>
      <c r="C24" s="76">
        <v>19064940434.326172</v>
      </c>
      <c r="D24" s="76">
        <v>43402010793.75</v>
      </c>
      <c r="F24" s="80">
        <f t="shared" si="0"/>
        <v>62466951228.076172</v>
      </c>
    </row>
    <row r="25" spans="1:6" x14ac:dyDescent="0.2">
      <c r="A25" s="75">
        <v>2014</v>
      </c>
      <c r="B25" s="74" t="s">
        <v>33</v>
      </c>
      <c r="C25" s="76">
        <v>15936126552.796019</v>
      </c>
      <c r="D25" s="76">
        <v>42379289831.25</v>
      </c>
      <c r="F25" s="80">
        <f t="shared" si="0"/>
        <v>58315416384.046021</v>
      </c>
    </row>
    <row r="26" spans="1:6" x14ac:dyDescent="0.2">
      <c r="A26" s="75">
        <v>2015</v>
      </c>
      <c r="B26" s="74" t="s">
        <v>33</v>
      </c>
      <c r="C26" s="76">
        <v>16211427609.395508</v>
      </c>
      <c r="D26" s="76">
        <v>42709575318.75</v>
      </c>
      <c r="F26" s="80">
        <f t="shared" si="0"/>
        <v>58921002928.145508</v>
      </c>
    </row>
    <row r="27" spans="1:6" x14ac:dyDescent="0.2">
      <c r="A27" s="75">
        <v>2016</v>
      </c>
      <c r="B27" s="74" t="s">
        <v>33</v>
      </c>
      <c r="C27" s="76">
        <v>16487411142.117188</v>
      </c>
      <c r="D27" s="76">
        <v>45593540043.75</v>
      </c>
      <c r="F27" s="80">
        <f t="shared" si="0"/>
        <v>62080951185.867188</v>
      </c>
    </row>
    <row r="28" spans="1:6" x14ac:dyDescent="0.2">
      <c r="A28" s="75">
        <v>2017</v>
      </c>
      <c r="B28" s="74" t="s">
        <v>33</v>
      </c>
      <c r="C28" s="76">
        <v>16914578924.414063</v>
      </c>
      <c r="D28" s="76">
        <v>44363894793.75</v>
      </c>
      <c r="F28" s="80">
        <f t="shared" si="0"/>
        <v>61278473718.164063</v>
      </c>
    </row>
    <row r="29" spans="1:6" x14ac:dyDescent="0.2">
      <c r="A29" s="75">
        <v>2018</v>
      </c>
      <c r="B29" s="74" t="s">
        <v>33</v>
      </c>
      <c r="C29" s="76">
        <v>17011713701.015623</v>
      </c>
      <c r="D29" s="76">
        <v>44164179337.5</v>
      </c>
      <c r="F29" s="80">
        <f t="shared" si="0"/>
        <v>61175893038.515625</v>
      </c>
    </row>
    <row r="30" spans="1:6" x14ac:dyDescent="0.2">
      <c r="A30" s="75">
        <v>2019</v>
      </c>
      <c r="B30" s="74" t="s">
        <v>33</v>
      </c>
      <c r="C30" s="76">
        <v>15867530838.659184</v>
      </c>
      <c r="D30" s="76">
        <v>44528677537.5</v>
      </c>
      <c r="F30" s="97">
        <f t="shared" si="0"/>
        <v>60396208376.15918</v>
      </c>
    </row>
    <row r="31" spans="1:6" x14ac:dyDescent="0.2">
      <c r="A31" s="75">
        <v>2020</v>
      </c>
      <c r="B31" s="74" t="s">
        <v>33</v>
      </c>
      <c r="C31" s="76">
        <v>15575140608.343506</v>
      </c>
      <c r="D31" s="76">
        <v>42485286037.5</v>
      </c>
      <c r="F31" s="97">
        <f t="shared" si="0"/>
        <v>58060426645.843506</v>
      </c>
    </row>
    <row r="32" spans="1:6" x14ac:dyDescent="0.2">
      <c r="A32" s="75">
        <v>2021</v>
      </c>
      <c r="B32" s="74" t="s">
        <v>33</v>
      </c>
      <c r="C32" s="76">
        <v>15357072044.681396</v>
      </c>
      <c r="D32" s="76">
        <v>44911174387.5</v>
      </c>
      <c r="F32" s="97">
        <f t="shared" si="0"/>
        <v>60268246432.181396</v>
      </c>
    </row>
    <row r="33" spans="1:12" x14ac:dyDescent="0.2">
      <c r="A33" s="94">
        <v>2022</v>
      </c>
      <c r="B33" s="74" t="s">
        <v>33</v>
      </c>
      <c r="C33" s="76">
        <v>14625199565.165649</v>
      </c>
      <c r="D33" s="76">
        <v>45417725212.5</v>
      </c>
      <c r="E33" s="96"/>
      <c r="F33" s="97">
        <f t="shared" si="0"/>
        <v>60042924777.665649</v>
      </c>
    </row>
    <row r="34" spans="1:12" x14ac:dyDescent="0.2">
      <c r="A34" s="75">
        <v>2023</v>
      </c>
      <c r="B34" s="74" t="s">
        <v>33</v>
      </c>
      <c r="C34" s="76">
        <v>14646638628.315582</v>
      </c>
      <c r="D34" s="76">
        <v>45130314937.5</v>
      </c>
      <c r="F34" s="97">
        <f t="shared" si="0"/>
        <v>59776953565.815582</v>
      </c>
      <c r="H34" s="98">
        <f>D34/F34</f>
        <v>0.75497850334260763</v>
      </c>
    </row>
    <row r="35" spans="1:12" x14ac:dyDescent="0.2">
      <c r="A35" s="75"/>
      <c r="B35" s="74"/>
    </row>
    <row r="37" spans="1:12" x14ac:dyDescent="0.2">
      <c r="A37" s="73" t="s">
        <v>50</v>
      </c>
      <c r="B37" s="73" t="s">
        <v>31</v>
      </c>
      <c r="C37" s="73" t="s">
        <v>51</v>
      </c>
      <c r="D37" s="73" t="s">
        <v>52</v>
      </c>
      <c r="E37" s="73" t="s">
        <v>53</v>
      </c>
      <c r="F37" s="73" t="s">
        <v>54</v>
      </c>
      <c r="G37" s="73" t="s">
        <v>32</v>
      </c>
      <c r="H37" s="73" t="s">
        <v>55</v>
      </c>
      <c r="I37" s="73" t="s">
        <v>56</v>
      </c>
      <c r="J37" s="73" t="s">
        <v>57</v>
      </c>
      <c r="K37" s="73" t="s">
        <v>58</v>
      </c>
      <c r="L37" s="73" t="s">
        <v>59</v>
      </c>
    </row>
    <row r="38" spans="1:12" ht="25.5" x14ac:dyDescent="0.2">
      <c r="A38" s="74" t="s">
        <v>60</v>
      </c>
      <c r="B38" s="75">
        <v>1995</v>
      </c>
      <c r="C38" s="74" t="s">
        <v>61</v>
      </c>
      <c r="D38" s="74" t="s">
        <v>33</v>
      </c>
      <c r="E38" s="74" t="s">
        <v>33</v>
      </c>
      <c r="F38" s="74" t="s">
        <v>33</v>
      </c>
      <c r="G38" s="74" t="s">
        <v>33</v>
      </c>
      <c r="H38" s="74" t="s">
        <v>64</v>
      </c>
      <c r="I38" s="74" t="s">
        <v>33</v>
      </c>
      <c r="J38" s="74" t="s">
        <v>63</v>
      </c>
      <c r="K38" s="74" t="s">
        <v>65</v>
      </c>
      <c r="L38" s="76">
        <v>29844470813.554691</v>
      </c>
    </row>
    <row r="39" spans="1:12" ht="25.5" x14ac:dyDescent="0.2">
      <c r="A39" s="74" t="s">
        <v>60</v>
      </c>
      <c r="B39" s="75">
        <v>1996</v>
      </c>
      <c r="C39" s="74" t="s">
        <v>61</v>
      </c>
      <c r="D39" s="74" t="s">
        <v>33</v>
      </c>
      <c r="E39" s="74" t="s">
        <v>33</v>
      </c>
      <c r="F39" s="74" t="s">
        <v>33</v>
      </c>
      <c r="G39" s="74" t="s">
        <v>33</v>
      </c>
      <c r="H39" s="74" t="s">
        <v>64</v>
      </c>
      <c r="I39" s="74" t="s">
        <v>33</v>
      </c>
      <c r="J39" s="74" t="s">
        <v>63</v>
      </c>
      <c r="K39" s="74" t="s">
        <v>65</v>
      </c>
      <c r="L39" s="76">
        <v>28811277065.976563</v>
      </c>
    </row>
    <row r="40" spans="1:12" ht="25.5" x14ac:dyDescent="0.2">
      <c r="A40" s="74" t="s">
        <v>60</v>
      </c>
      <c r="B40" s="75">
        <v>1997</v>
      </c>
      <c r="C40" s="74" t="s">
        <v>61</v>
      </c>
      <c r="D40" s="74" t="s">
        <v>33</v>
      </c>
      <c r="E40" s="74" t="s">
        <v>33</v>
      </c>
      <c r="F40" s="74" t="s">
        <v>33</v>
      </c>
      <c r="G40" s="74" t="s">
        <v>33</v>
      </c>
      <c r="H40" s="74" t="s">
        <v>64</v>
      </c>
      <c r="I40" s="74" t="s">
        <v>33</v>
      </c>
      <c r="J40" s="74" t="s">
        <v>63</v>
      </c>
      <c r="K40" s="74" t="s">
        <v>65</v>
      </c>
      <c r="L40" s="76">
        <v>26899189640.507813</v>
      </c>
    </row>
    <row r="41" spans="1:12" ht="25.5" x14ac:dyDescent="0.2">
      <c r="A41" s="74" t="s">
        <v>60</v>
      </c>
      <c r="B41" s="75">
        <v>1998</v>
      </c>
      <c r="C41" s="74" t="s">
        <v>61</v>
      </c>
      <c r="D41" s="74" t="s">
        <v>33</v>
      </c>
      <c r="E41" s="74" t="s">
        <v>33</v>
      </c>
      <c r="F41" s="74" t="s">
        <v>33</v>
      </c>
      <c r="G41" s="74" t="s">
        <v>33</v>
      </c>
      <c r="H41" s="74" t="s">
        <v>64</v>
      </c>
      <c r="I41" s="74" t="s">
        <v>33</v>
      </c>
      <c r="J41" s="74" t="s">
        <v>63</v>
      </c>
      <c r="K41" s="74" t="s">
        <v>65</v>
      </c>
      <c r="L41" s="76">
        <v>25253667934.746094</v>
      </c>
    </row>
    <row r="42" spans="1:12" ht="25.5" x14ac:dyDescent="0.2">
      <c r="A42" s="74" t="s">
        <v>60</v>
      </c>
      <c r="B42" s="75">
        <v>1999</v>
      </c>
      <c r="C42" s="74" t="s">
        <v>61</v>
      </c>
      <c r="D42" s="74" t="s">
        <v>33</v>
      </c>
      <c r="E42" s="74" t="s">
        <v>33</v>
      </c>
      <c r="F42" s="74" t="s">
        <v>33</v>
      </c>
      <c r="G42" s="74" t="s">
        <v>33</v>
      </c>
      <c r="H42" s="74" t="s">
        <v>64</v>
      </c>
      <c r="I42" s="74" t="s">
        <v>33</v>
      </c>
      <c r="J42" s="74" t="s">
        <v>63</v>
      </c>
      <c r="K42" s="74" t="s">
        <v>65</v>
      </c>
      <c r="L42" s="76">
        <v>23559263181.914063</v>
      </c>
    </row>
    <row r="43" spans="1:12" ht="25.5" x14ac:dyDescent="0.2">
      <c r="A43" s="74" t="s">
        <v>60</v>
      </c>
      <c r="B43" s="75">
        <v>2000</v>
      </c>
      <c r="C43" s="74" t="s">
        <v>61</v>
      </c>
      <c r="D43" s="74" t="s">
        <v>33</v>
      </c>
      <c r="E43" s="74" t="s">
        <v>33</v>
      </c>
      <c r="F43" s="74" t="s">
        <v>33</v>
      </c>
      <c r="G43" s="74" t="s">
        <v>33</v>
      </c>
      <c r="H43" s="74" t="s">
        <v>64</v>
      </c>
      <c r="I43" s="74" t="s">
        <v>33</v>
      </c>
      <c r="J43" s="74" t="s">
        <v>63</v>
      </c>
      <c r="K43" s="74" t="s">
        <v>65</v>
      </c>
      <c r="L43" s="76">
        <v>23566951427.695313</v>
      </c>
    </row>
    <row r="44" spans="1:12" ht="25.5" x14ac:dyDescent="0.2">
      <c r="A44" s="74" t="s">
        <v>60</v>
      </c>
      <c r="B44" s="75">
        <v>2001</v>
      </c>
      <c r="C44" s="74" t="s">
        <v>61</v>
      </c>
      <c r="D44" s="74" t="s">
        <v>33</v>
      </c>
      <c r="E44" s="74" t="s">
        <v>33</v>
      </c>
      <c r="F44" s="74" t="s">
        <v>33</v>
      </c>
      <c r="G44" s="74" t="s">
        <v>33</v>
      </c>
      <c r="H44" s="74" t="s">
        <v>64</v>
      </c>
      <c r="I44" s="74" t="s">
        <v>33</v>
      </c>
      <c r="J44" s="74" t="s">
        <v>63</v>
      </c>
      <c r="K44" s="74" t="s">
        <v>65</v>
      </c>
      <c r="L44" s="76">
        <v>22738496943.164063</v>
      </c>
    </row>
    <row r="45" spans="1:12" ht="25.5" x14ac:dyDescent="0.2">
      <c r="A45" s="74" t="s">
        <v>60</v>
      </c>
      <c r="B45" s="75">
        <v>2002</v>
      </c>
      <c r="C45" s="74" t="s">
        <v>61</v>
      </c>
      <c r="D45" s="74" t="s">
        <v>33</v>
      </c>
      <c r="E45" s="74" t="s">
        <v>33</v>
      </c>
      <c r="F45" s="74" t="s">
        <v>33</v>
      </c>
      <c r="G45" s="74" t="s">
        <v>33</v>
      </c>
      <c r="H45" s="74" t="s">
        <v>64</v>
      </c>
      <c r="I45" s="74" t="s">
        <v>33</v>
      </c>
      <c r="J45" s="74" t="s">
        <v>63</v>
      </c>
      <c r="K45" s="74" t="s">
        <v>65</v>
      </c>
      <c r="L45" s="76">
        <v>19552439842.5</v>
      </c>
    </row>
    <row r="46" spans="1:12" ht="25.5" x14ac:dyDescent="0.2">
      <c r="A46" s="74" t="s">
        <v>60</v>
      </c>
      <c r="B46" s="75">
        <v>2003</v>
      </c>
      <c r="C46" s="74" t="s">
        <v>61</v>
      </c>
      <c r="D46" s="74" t="s">
        <v>33</v>
      </c>
      <c r="E46" s="74" t="s">
        <v>33</v>
      </c>
      <c r="F46" s="74" t="s">
        <v>33</v>
      </c>
      <c r="G46" s="74" t="s">
        <v>33</v>
      </c>
      <c r="H46" s="74" t="s">
        <v>64</v>
      </c>
      <c r="I46" s="74" t="s">
        <v>33</v>
      </c>
      <c r="J46" s="74" t="s">
        <v>63</v>
      </c>
      <c r="K46" s="74" t="s">
        <v>65</v>
      </c>
      <c r="L46" s="76">
        <v>19303315662.539063</v>
      </c>
    </row>
    <row r="47" spans="1:12" ht="25.5" x14ac:dyDescent="0.2">
      <c r="A47" s="74" t="s">
        <v>60</v>
      </c>
      <c r="B47" s="75">
        <v>2004</v>
      </c>
      <c r="C47" s="74" t="s">
        <v>61</v>
      </c>
      <c r="D47" s="74" t="s">
        <v>33</v>
      </c>
      <c r="E47" s="74" t="s">
        <v>33</v>
      </c>
      <c r="F47" s="74" t="s">
        <v>33</v>
      </c>
      <c r="G47" s="74" t="s">
        <v>33</v>
      </c>
      <c r="H47" s="74" t="s">
        <v>64</v>
      </c>
      <c r="I47" s="74" t="s">
        <v>33</v>
      </c>
      <c r="J47" s="74" t="s">
        <v>63</v>
      </c>
      <c r="K47" s="74" t="s">
        <v>65</v>
      </c>
      <c r="L47" s="76">
        <v>19415589084.375</v>
      </c>
    </row>
    <row r="48" spans="1:12" ht="25.5" x14ac:dyDescent="0.2">
      <c r="A48" s="74" t="s">
        <v>60</v>
      </c>
      <c r="B48" s="75">
        <v>2005</v>
      </c>
      <c r="C48" s="74" t="s">
        <v>61</v>
      </c>
      <c r="D48" s="74" t="s">
        <v>33</v>
      </c>
      <c r="E48" s="74" t="s">
        <v>33</v>
      </c>
      <c r="F48" s="74" t="s">
        <v>33</v>
      </c>
      <c r="G48" s="74" t="s">
        <v>33</v>
      </c>
      <c r="H48" s="74" t="s">
        <v>64</v>
      </c>
      <c r="I48" s="74" t="s">
        <v>33</v>
      </c>
      <c r="J48" s="74" t="s">
        <v>63</v>
      </c>
      <c r="K48" s="74" t="s">
        <v>65</v>
      </c>
      <c r="L48" s="76">
        <v>19582479853.242191</v>
      </c>
    </row>
    <row r="49" spans="1:12" ht="25.5" x14ac:dyDescent="0.2">
      <c r="A49" s="74" t="s">
        <v>60</v>
      </c>
      <c r="B49" s="75">
        <v>2006</v>
      </c>
      <c r="C49" s="74" t="s">
        <v>61</v>
      </c>
      <c r="D49" s="74" t="s">
        <v>33</v>
      </c>
      <c r="E49" s="74" t="s">
        <v>33</v>
      </c>
      <c r="F49" s="74" t="s">
        <v>33</v>
      </c>
      <c r="G49" s="74" t="s">
        <v>33</v>
      </c>
      <c r="H49" s="74" t="s">
        <v>64</v>
      </c>
      <c r="I49" s="74" t="s">
        <v>33</v>
      </c>
      <c r="J49" s="74" t="s">
        <v>63</v>
      </c>
      <c r="K49" s="74" t="s">
        <v>65</v>
      </c>
      <c r="L49" s="76">
        <v>18264854511.328125</v>
      </c>
    </row>
    <row r="50" spans="1:12" ht="25.5" x14ac:dyDescent="0.2">
      <c r="A50" s="74" t="s">
        <v>60</v>
      </c>
      <c r="B50" s="75">
        <v>2007</v>
      </c>
      <c r="C50" s="74" t="s">
        <v>61</v>
      </c>
      <c r="D50" s="74" t="s">
        <v>33</v>
      </c>
      <c r="E50" s="74" t="s">
        <v>33</v>
      </c>
      <c r="F50" s="74" t="s">
        <v>33</v>
      </c>
      <c r="G50" s="74" t="s">
        <v>33</v>
      </c>
      <c r="H50" s="74" t="s">
        <v>64</v>
      </c>
      <c r="I50" s="74" t="s">
        <v>33</v>
      </c>
      <c r="J50" s="74" t="s">
        <v>63</v>
      </c>
      <c r="K50" s="74" t="s">
        <v>65</v>
      </c>
      <c r="L50" s="76">
        <v>17925198413.847656</v>
      </c>
    </row>
    <row r="51" spans="1:12" ht="25.5" x14ac:dyDescent="0.2">
      <c r="A51" s="74" t="s">
        <v>60</v>
      </c>
      <c r="B51" s="75">
        <v>2008</v>
      </c>
      <c r="C51" s="74" t="s">
        <v>61</v>
      </c>
      <c r="D51" s="74" t="s">
        <v>33</v>
      </c>
      <c r="E51" s="74" t="s">
        <v>33</v>
      </c>
      <c r="F51" s="74" t="s">
        <v>33</v>
      </c>
      <c r="G51" s="74" t="s">
        <v>33</v>
      </c>
      <c r="H51" s="74" t="s">
        <v>64</v>
      </c>
      <c r="I51" s="74" t="s">
        <v>33</v>
      </c>
      <c r="J51" s="74" t="s">
        <v>63</v>
      </c>
      <c r="K51" s="74" t="s">
        <v>65</v>
      </c>
      <c r="L51" s="76">
        <v>18681323660.419922</v>
      </c>
    </row>
    <row r="52" spans="1:12" ht="25.5" x14ac:dyDescent="0.2">
      <c r="A52" s="74" t="s">
        <v>60</v>
      </c>
      <c r="B52" s="75">
        <v>2009</v>
      </c>
      <c r="C52" s="74" t="s">
        <v>61</v>
      </c>
      <c r="D52" s="74" t="s">
        <v>33</v>
      </c>
      <c r="E52" s="74" t="s">
        <v>33</v>
      </c>
      <c r="F52" s="74" t="s">
        <v>33</v>
      </c>
      <c r="G52" s="74" t="s">
        <v>33</v>
      </c>
      <c r="H52" s="74" t="s">
        <v>64</v>
      </c>
      <c r="I52" s="74" t="s">
        <v>33</v>
      </c>
      <c r="J52" s="74" t="s">
        <v>63</v>
      </c>
      <c r="K52" s="74" t="s">
        <v>65</v>
      </c>
      <c r="L52" s="76">
        <v>17449938399.873047</v>
      </c>
    </row>
    <row r="53" spans="1:12" ht="25.5" x14ac:dyDescent="0.2">
      <c r="A53" s="74" t="s">
        <v>60</v>
      </c>
      <c r="B53" s="75">
        <v>2010</v>
      </c>
      <c r="C53" s="74" t="s">
        <v>61</v>
      </c>
      <c r="D53" s="74" t="s">
        <v>33</v>
      </c>
      <c r="E53" s="74" t="s">
        <v>33</v>
      </c>
      <c r="F53" s="74" t="s">
        <v>33</v>
      </c>
      <c r="G53" s="74" t="s">
        <v>33</v>
      </c>
      <c r="H53" s="74" t="s">
        <v>64</v>
      </c>
      <c r="I53" s="74" t="s">
        <v>33</v>
      </c>
      <c r="J53" s="74" t="s">
        <v>63</v>
      </c>
      <c r="K53" s="74" t="s">
        <v>65</v>
      </c>
      <c r="L53" s="76">
        <v>17645310133.183594</v>
      </c>
    </row>
    <row r="54" spans="1:12" ht="25.5" x14ac:dyDescent="0.2">
      <c r="A54" s="74" t="s">
        <v>60</v>
      </c>
      <c r="B54" s="75">
        <v>2011</v>
      </c>
      <c r="C54" s="74" t="s">
        <v>61</v>
      </c>
      <c r="D54" s="74" t="s">
        <v>33</v>
      </c>
      <c r="E54" s="74" t="s">
        <v>33</v>
      </c>
      <c r="F54" s="74" t="s">
        <v>33</v>
      </c>
      <c r="G54" s="74" t="s">
        <v>33</v>
      </c>
      <c r="H54" s="74" t="s">
        <v>64</v>
      </c>
      <c r="I54" s="74" t="s">
        <v>33</v>
      </c>
      <c r="J54" s="74" t="s">
        <v>63</v>
      </c>
      <c r="K54" s="74" t="s">
        <v>65</v>
      </c>
      <c r="L54" s="76">
        <v>17472930348.544922</v>
      </c>
    </row>
    <row r="55" spans="1:12" ht="25.5" x14ac:dyDescent="0.2">
      <c r="A55" s="74" t="s">
        <v>60</v>
      </c>
      <c r="B55" s="75">
        <v>2012</v>
      </c>
      <c r="C55" s="74" t="s">
        <v>61</v>
      </c>
      <c r="D55" s="74" t="s">
        <v>33</v>
      </c>
      <c r="E55" s="74" t="s">
        <v>33</v>
      </c>
      <c r="F55" s="74" t="s">
        <v>33</v>
      </c>
      <c r="G55" s="74" t="s">
        <v>33</v>
      </c>
      <c r="H55" s="74" t="s">
        <v>64</v>
      </c>
      <c r="I55" s="74" t="s">
        <v>33</v>
      </c>
      <c r="J55" s="74" t="s">
        <v>63</v>
      </c>
      <c r="K55" s="74" t="s">
        <v>65</v>
      </c>
      <c r="L55" s="76">
        <v>17275575580.166016</v>
      </c>
    </row>
    <row r="56" spans="1:12" ht="25.5" x14ac:dyDescent="0.2">
      <c r="A56" s="74" t="s">
        <v>60</v>
      </c>
      <c r="B56" s="75">
        <v>2013</v>
      </c>
      <c r="C56" s="74" t="s">
        <v>61</v>
      </c>
      <c r="D56" s="74" t="s">
        <v>33</v>
      </c>
      <c r="E56" s="74" t="s">
        <v>33</v>
      </c>
      <c r="F56" s="74" t="s">
        <v>33</v>
      </c>
      <c r="G56" s="74" t="s">
        <v>33</v>
      </c>
      <c r="H56" s="74" t="s">
        <v>64</v>
      </c>
      <c r="I56" s="74" t="s">
        <v>33</v>
      </c>
      <c r="J56" s="74" t="s">
        <v>63</v>
      </c>
      <c r="K56" s="74" t="s">
        <v>65</v>
      </c>
      <c r="L56" s="76">
        <v>19064940434.326172</v>
      </c>
    </row>
    <row r="57" spans="1:12" ht="25.5" x14ac:dyDescent="0.2">
      <c r="A57" s="74" t="s">
        <v>60</v>
      </c>
      <c r="B57" s="75">
        <v>2014</v>
      </c>
      <c r="C57" s="74" t="s">
        <v>61</v>
      </c>
      <c r="D57" s="74" t="s">
        <v>33</v>
      </c>
      <c r="E57" s="74" t="s">
        <v>33</v>
      </c>
      <c r="F57" s="74" t="s">
        <v>33</v>
      </c>
      <c r="G57" s="74" t="s">
        <v>33</v>
      </c>
      <c r="H57" s="74" t="s">
        <v>64</v>
      </c>
      <c r="I57" s="74" t="s">
        <v>33</v>
      </c>
      <c r="J57" s="74" t="s">
        <v>63</v>
      </c>
      <c r="K57" s="74" t="s">
        <v>65</v>
      </c>
      <c r="L57" s="76">
        <v>15936126552.796019</v>
      </c>
    </row>
    <row r="58" spans="1:12" ht="25.5" x14ac:dyDescent="0.2">
      <c r="A58" s="74" t="s">
        <v>60</v>
      </c>
      <c r="B58" s="75">
        <v>2015</v>
      </c>
      <c r="C58" s="74" t="s">
        <v>61</v>
      </c>
      <c r="D58" s="74" t="s">
        <v>33</v>
      </c>
      <c r="E58" s="74" t="s">
        <v>33</v>
      </c>
      <c r="F58" s="74" t="s">
        <v>33</v>
      </c>
      <c r="G58" s="74" t="s">
        <v>33</v>
      </c>
      <c r="H58" s="74" t="s">
        <v>64</v>
      </c>
      <c r="I58" s="74" t="s">
        <v>33</v>
      </c>
      <c r="J58" s="74" t="s">
        <v>63</v>
      </c>
      <c r="K58" s="74" t="s">
        <v>65</v>
      </c>
      <c r="L58" s="76">
        <v>16211427609.395508</v>
      </c>
    </row>
    <row r="59" spans="1:12" ht="25.5" x14ac:dyDescent="0.2">
      <c r="A59" s="74" t="s">
        <v>60</v>
      </c>
      <c r="B59" s="75">
        <v>2016</v>
      </c>
      <c r="C59" s="74" t="s">
        <v>61</v>
      </c>
      <c r="D59" s="74" t="s">
        <v>33</v>
      </c>
      <c r="E59" s="74" t="s">
        <v>33</v>
      </c>
      <c r="F59" s="74" t="s">
        <v>33</v>
      </c>
      <c r="G59" s="74" t="s">
        <v>33</v>
      </c>
      <c r="H59" s="74" t="s">
        <v>64</v>
      </c>
      <c r="I59" s="74" t="s">
        <v>33</v>
      </c>
      <c r="J59" s="74" t="s">
        <v>63</v>
      </c>
      <c r="K59" s="74" t="s">
        <v>65</v>
      </c>
      <c r="L59" s="76">
        <v>16487411142.117188</v>
      </c>
    </row>
    <row r="60" spans="1:12" ht="25.5" x14ac:dyDescent="0.2">
      <c r="A60" s="74" t="s">
        <v>60</v>
      </c>
      <c r="B60" s="75">
        <v>2017</v>
      </c>
      <c r="C60" s="74" t="s">
        <v>61</v>
      </c>
      <c r="D60" s="74" t="s">
        <v>33</v>
      </c>
      <c r="E60" s="74" t="s">
        <v>33</v>
      </c>
      <c r="F60" s="74" t="s">
        <v>33</v>
      </c>
      <c r="G60" s="74" t="s">
        <v>33</v>
      </c>
      <c r="H60" s="74" t="s">
        <v>64</v>
      </c>
      <c r="I60" s="74" t="s">
        <v>33</v>
      </c>
      <c r="J60" s="74" t="s">
        <v>63</v>
      </c>
      <c r="K60" s="74" t="s">
        <v>65</v>
      </c>
      <c r="L60" s="76">
        <v>16914578924.414063</v>
      </c>
    </row>
    <row r="61" spans="1:12" ht="25.5" x14ac:dyDescent="0.2">
      <c r="A61" s="74" t="s">
        <v>60</v>
      </c>
      <c r="B61" s="75">
        <v>2018</v>
      </c>
      <c r="C61" s="74" t="s">
        <v>61</v>
      </c>
      <c r="D61" s="74" t="s">
        <v>33</v>
      </c>
      <c r="E61" s="74" t="s">
        <v>33</v>
      </c>
      <c r="F61" s="74" t="s">
        <v>33</v>
      </c>
      <c r="G61" s="74" t="s">
        <v>33</v>
      </c>
      <c r="H61" s="74" t="s">
        <v>64</v>
      </c>
      <c r="I61" s="74" t="s">
        <v>33</v>
      </c>
      <c r="J61" s="74" t="s">
        <v>63</v>
      </c>
      <c r="K61" s="74" t="s">
        <v>65</v>
      </c>
      <c r="L61" s="76">
        <v>17011713701.015623</v>
      </c>
    </row>
    <row r="62" spans="1:12" ht="25.5" x14ac:dyDescent="0.2">
      <c r="A62" s="74" t="s">
        <v>60</v>
      </c>
      <c r="B62" s="75">
        <v>2019</v>
      </c>
      <c r="C62" s="74" t="s">
        <v>61</v>
      </c>
      <c r="D62" s="74" t="s">
        <v>33</v>
      </c>
      <c r="E62" s="74" t="s">
        <v>33</v>
      </c>
      <c r="F62" s="74" t="s">
        <v>33</v>
      </c>
      <c r="G62" s="74" t="s">
        <v>33</v>
      </c>
      <c r="H62" s="74" t="s">
        <v>64</v>
      </c>
      <c r="I62" s="74" t="s">
        <v>33</v>
      </c>
      <c r="J62" s="74" t="s">
        <v>63</v>
      </c>
      <c r="K62" s="74" t="s">
        <v>65</v>
      </c>
      <c r="L62" s="76">
        <v>15867530838.659184</v>
      </c>
    </row>
    <row r="63" spans="1:12" ht="25.5" x14ac:dyDescent="0.2">
      <c r="A63" s="74" t="s">
        <v>60</v>
      </c>
      <c r="B63" s="75">
        <v>2020</v>
      </c>
      <c r="C63" s="74" t="s">
        <v>61</v>
      </c>
      <c r="D63" s="74" t="s">
        <v>33</v>
      </c>
      <c r="E63" s="74" t="s">
        <v>33</v>
      </c>
      <c r="F63" s="74" t="s">
        <v>33</v>
      </c>
      <c r="G63" s="74" t="s">
        <v>33</v>
      </c>
      <c r="H63" s="74" t="s">
        <v>64</v>
      </c>
      <c r="I63" s="74" t="s">
        <v>33</v>
      </c>
      <c r="J63" s="74" t="s">
        <v>63</v>
      </c>
      <c r="K63" s="74" t="s">
        <v>65</v>
      </c>
      <c r="L63" s="76">
        <v>15575140608.343506</v>
      </c>
    </row>
    <row r="64" spans="1:12" ht="25.5" x14ac:dyDescent="0.2">
      <c r="A64" s="74" t="s">
        <v>60</v>
      </c>
      <c r="B64" s="75">
        <v>2021</v>
      </c>
      <c r="C64" s="74" t="s">
        <v>61</v>
      </c>
      <c r="D64" s="74" t="s">
        <v>33</v>
      </c>
      <c r="E64" s="74" t="s">
        <v>33</v>
      </c>
      <c r="F64" s="74" t="s">
        <v>33</v>
      </c>
      <c r="G64" s="74" t="s">
        <v>33</v>
      </c>
      <c r="H64" s="74" t="s">
        <v>64</v>
      </c>
      <c r="I64" s="74" t="s">
        <v>33</v>
      </c>
      <c r="J64" s="74" t="s">
        <v>63</v>
      </c>
      <c r="K64" s="74" t="s">
        <v>65</v>
      </c>
      <c r="L64" s="76">
        <v>15357072044.681396</v>
      </c>
    </row>
    <row r="65" spans="1:12" ht="25.5" x14ac:dyDescent="0.2">
      <c r="A65" s="74" t="s">
        <v>60</v>
      </c>
      <c r="B65" s="75">
        <v>2022</v>
      </c>
      <c r="C65" s="74" t="s">
        <v>61</v>
      </c>
      <c r="D65" s="74" t="s">
        <v>33</v>
      </c>
      <c r="E65" s="74" t="s">
        <v>33</v>
      </c>
      <c r="F65" s="74" t="s">
        <v>33</v>
      </c>
      <c r="G65" s="74" t="s">
        <v>33</v>
      </c>
      <c r="H65" s="74" t="s">
        <v>64</v>
      </c>
      <c r="I65" s="74" t="s">
        <v>33</v>
      </c>
      <c r="J65" s="74" t="s">
        <v>63</v>
      </c>
      <c r="K65" s="74" t="s">
        <v>65</v>
      </c>
      <c r="L65" s="76">
        <v>14625199565.165649</v>
      </c>
    </row>
    <row r="66" spans="1:12" ht="25.5" x14ac:dyDescent="0.2">
      <c r="A66" s="74" t="s">
        <v>60</v>
      </c>
      <c r="B66" s="75">
        <v>2023</v>
      </c>
      <c r="C66" s="74" t="s">
        <v>61</v>
      </c>
      <c r="D66" s="74" t="s">
        <v>33</v>
      </c>
      <c r="E66" s="74" t="s">
        <v>33</v>
      </c>
      <c r="F66" s="74" t="s">
        <v>33</v>
      </c>
      <c r="G66" s="74" t="s">
        <v>33</v>
      </c>
      <c r="H66" s="74" t="s">
        <v>64</v>
      </c>
      <c r="I66" s="74" t="s">
        <v>33</v>
      </c>
      <c r="J66" s="74" t="s">
        <v>63</v>
      </c>
      <c r="K66" s="74" t="s">
        <v>65</v>
      </c>
      <c r="L66" s="76">
        <v>14646638628.315582</v>
      </c>
    </row>
    <row r="67" spans="1:12" ht="25.5" x14ac:dyDescent="0.2">
      <c r="A67" s="74" t="s">
        <v>60</v>
      </c>
      <c r="B67" s="75">
        <v>1995</v>
      </c>
      <c r="C67" s="74" t="s">
        <v>61</v>
      </c>
      <c r="D67" s="74" t="s">
        <v>33</v>
      </c>
      <c r="E67" s="74" t="s">
        <v>33</v>
      </c>
      <c r="F67" s="74" t="s">
        <v>33</v>
      </c>
      <c r="G67" s="74" t="s">
        <v>33</v>
      </c>
      <c r="H67" s="74" t="s">
        <v>62</v>
      </c>
      <c r="I67" s="74" t="s">
        <v>33</v>
      </c>
      <c r="J67" s="74" t="s">
        <v>63</v>
      </c>
      <c r="K67" s="74" t="s">
        <v>65</v>
      </c>
      <c r="L67" s="76">
        <v>40979731789.160156</v>
      </c>
    </row>
    <row r="68" spans="1:12" ht="25.5" x14ac:dyDescent="0.2">
      <c r="A68" s="74" t="s">
        <v>60</v>
      </c>
      <c r="B68" s="75">
        <v>1996</v>
      </c>
      <c r="C68" s="74" t="s">
        <v>61</v>
      </c>
      <c r="D68" s="74" t="s">
        <v>33</v>
      </c>
      <c r="E68" s="74" t="s">
        <v>33</v>
      </c>
      <c r="F68" s="74" t="s">
        <v>33</v>
      </c>
      <c r="G68" s="74" t="s">
        <v>33</v>
      </c>
      <c r="H68" s="74" t="s">
        <v>62</v>
      </c>
      <c r="I68" s="74" t="s">
        <v>33</v>
      </c>
      <c r="J68" s="74" t="s">
        <v>63</v>
      </c>
      <c r="K68" s="74" t="s">
        <v>65</v>
      </c>
      <c r="L68" s="76">
        <v>41931007052.34375</v>
      </c>
    </row>
    <row r="69" spans="1:12" ht="25.5" x14ac:dyDescent="0.2">
      <c r="A69" s="74" t="s">
        <v>60</v>
      </c>
      <c r="B69" s="75">
        <v>1997</v>
      </c>
      <c r="C69" s="74" t="s">
        <v>61</v>
      </c>
      <c r="D69" s="74" t="s">
        <v>33</v>
      </c>
      <c r="E69" s="74" t="s">
        <v>33</v>
      </c>
      <c r="F69" s="74" t="s">
        <v>33</v>
      </c>
      <c r="G69" s="74" t="s">
        <v>33</v>
      </c>
      <c r="H69" s="74" t="s">
        <v>62</v>
      </c>
      <c r="I69" s="74" t="s">
        <v>33</v>
      </c>
      <c r="J69" s="74" t="s">
        <v>63</v>
      </c>
      <c r="K69" s="74" t="s">
        <v>65</v>
      </c>
      <c r="L69" s="76">
        <v>43938526496.484375</v>
      </c>
    </row>
    <row r="70" spans="1:12" ht="25.5" x14ac:dyDescent="0.2">
      <c r="A70" s="74" t="s">
        <v>60</v>
      </c>
      <c r="B70" s="75">
        <v>1998</v>
      </c>
      <c r="C70" s="74" t="s">
        <v>61</v>
      </c>
      <c r="D70" s="74" t="s">
        <v>33</v>
      </c>
      <c r="E70" s="74" t="s">
        <v>33</v>
      </c>
      <c r="F70" s="74" t="s">
        <v>33</v>
      </c>
      <c r="G70" s="74" t="s">
        <v>33</v>
      </c>
      <c r="H70" s="74" t="s">
        <v>62</v>
      </c>
      <c r="I70" s="74" t="s">
        <v>33</v>
      </c>
      <c r="J70" s="74" t="s">
        <v>63</v>
      </c>
      <c r="K70" s="74" t="s">
        <v>65</v>
      </c>
      <c r="L70" s="76">
        <v>44596770205.078125</v>
      </c>
    </row>
    <row r="71" spans="1:12" ht="25.5" x14ac:dyDescent="0.2">
      <c r="A71" s="74" t="s">
        <v>60</v>
      </c>
      <c r="B71" s="75">
        <v>1999</v>
      </c>
      <c r="C71" s="74" t="s">
        <v>61</v>
      </c>
      <c r="D71" s="74" t="s">
        <v>33</v>
      </c>
      <c r="E71" s="74" t="s">
        <v>33</v>
      </c>
      <c r="F71" s="74" t="s">
        <v>33</v>
      </c>
      <c r="G71" s="74" t="s">
        <v>33</v>
      </c>
      <c r="H71" s="74" t="s">
        <v>62</v>
      </c>
      <c r="I71" s="74" t="s">
        <v>33</v>
      </c>
      <c r="J71" s="74" t="s">
        <v>63</v>
      </c>
      <c r="K71" s="74" t="s">
        <v>65</v>
      </c>
      <c r="L71" s="76">
        <v>45313515321.679688</v>
      </c>
    </row>
    <row r="72" spans="1:12" ht="25.5" x14ac:dyDescent="0.2">
      <c r="A72" s="74" t="s">
        <v>60</v>
      </c>
      <c r="B72" s="75">
        <v>2000</v>
      </c>
      <c r="C72" s="74" t="s">
        <v>61</v>
      </c>
      <c r="D72" s="74" t="s">
        <v>33</v>
      </c>
      <c r="E72" s="74" t="s">
        <v>33</v>
      </c>
      <c r="F72" s="74" t="s">
        <v>33</v>
      </c>
      <c r="G72" s="74" t="s">
        <v>33</v>
      </c>
      <c r="H72" s="74" t="s">
        <v>62</v>
      </c>
      <c r="I72" s="74" t="s">
        <v>33</v>
      </c>
      <c r="J72" s="74" t="s">
        <v>63</v>
      </c>
      <c r="K72" s="74" t="s">
        <v>65</v>
      </c>
      <c r="L72" s="76">
        <v>45516288951.5625</v>
      </c>
    </row>
    <row r="73" spans="1:12" ht="25.5" x14ac:dyDescent="0.2">
      <c r="A73" s="74" t="s">
        <v>60</v>
      </c>
      <c r="B73" s="75">
        <v>2001</v>
      </c>
      <c r="C73" s="74" t="s">
        <v>61</v>
      </c>
      <c r="D73" s="74" t="s">
        <v>33</v>
      </c>
      <c r="E73" s="74" t="s">
        <v>33</v>
      </c>
      <c r="F73" s="74" t="s">
        <v>33</v>
      </c>
      <c r="G73" s="74" t="s">
        <v>33</v>
      </c>
      <c r="H73" s="74" t="s">
        <v>62</v>
      </c>
      <c r="I73" s="74" t="s">
        <v>33</v>
      </c>
      <c r="J73" s="74" t="s">
        <v>63</v>
      </c>
      <c r="K73" s="74" t="s">
        <v>65</v>
      </c>
      <c r="L73" s="76">
        <v>44054838175.78125</v>
      </c>
    </row>
    <row r="74" spans="1:12" ht="25.5" x14ac:dyDescent="0.2">
      <c r="A74" s="74" t="s">
        <v>60</v>
      </c>
      <c r="B74" s="75">
        <v>2002</v>
      </c>
      <c r="C74" s="74" t="s">
        <v>61</v>
      </c>
      <c r="D74" s="74" t="s">
        <v>33</v>
      </c>
      <c r="E74" s="74" t="s">
        <v>33</v>
      </c>
      <c r="F74" s="74" t="s">
        <v>33</v>
      </c>
      <c r="G74" s="74" t="s">
        <v>33</v>
      </c>
      <c r="H74" s="74" t="s">
        <v>62</v>
      </c>
      <c r="I74" s="74" t="s">
        <v>33</v>
      </c>
      <c r="J74" s="74" t="s">
        <v>63</v>
      </c>
      <c r="K74" s="74" t="s">
        <v>65</v>
      </c>
      <c r="L74" s="76">
        <v>43049848050</v>
      </c>
    </row>
    <row r="75" spans="1:12" ht="25.5" x14ac:dyDescent="0.2">
      <c r="A75" s="74" t="s">
        <v>60</v>
      </c>
      <c r="B75" s="75">
        <v>2003</v>
      </c>
      <c r="C75" s="74" t="s">
        <v>61</v>
      </c>
      <c r="D75" s="74" t="s">
        <v>33</v>
      </c>
      <c r="E75" s="74" t="s">
        <v>33</v>
      </c>
      <c r="F75" s="74" t="s">
        <v>33</v>
      </c>
      <c r="G75" s="74" t="s">
        <v>33</v>
      </c>
      <c r="H75" s="74" t="s">
        <v>62</v>
      </c>
      <c r="I75" s="74" t="s">
        <v>33</v>
      </c>
      <c r="J75" s="74" t="s">
        <v>63</v>
      </c>
      <c r="K75" s="74" t="s">
        <v>65</v>
      </c>
      <c r="L75" s="76">
        <v>45360705656.25</v>
      </c>
    </row>
    <row r="76" spans="1:12" ht="25.5" x14ac:dyDescent="0.2">
      <c r="A76" s="74" t="s">
        <v>60</v>
      </c>
      <c r="B76" s="75">
        <v>2004</v>
      </c>
      <c r="C76" s="74" t="s">
        <v>61</v>
      </c>
      <c r="D76" s="74" t="s">
        <v>33</v>
      </c>
      <c r="E76" s="74" t="s">
        <v>33</v>
      </c>
      <c r="F76" s="74" t="s">
        <v>33</v>
      </c>
      <c r="G76" s="74" t="s">
        <v>33</v>
      </c>
      <c r="H76" s="74" t="s">
        <v>62</v>
      </c>
      <c r="I76" s="74" t="s">
        <v>33</v>
      </c>
      <c r="J76" s="74" t="s">
        <v>63</v>
      </c>
      <c r="K76" s="74" t="s">
        <v>65</v>
      </c>
      <c r="L76" s="76">
        <v>44285602781.25</v>
      </c>
    </row>
    <row r="77" spans="1:12" ht="25.5" x14ac:dyDescent="0.2">
      <c r="A77" s="74" t="s">
        <v>60</v>
      </c>
      <c r="B77" s="75">
        <v>2005</v>
      </c>
      <c r="C77" s="74" t="s">
        <v>61</v>
      </c>
      <c r="D77" s="74" t="s">
        <v>33</v>
      </c>
      <c r="E77" s="74" t="s">
        <v>33</v>
      </c>
      <c r="F77" s="74" t="s">
        <v>33</v>
      </c>
      <c r="G77" s="74" t="s">
        <v>33</v>
      </c>
      <c r="H77" s="74" t="s">
        <v>62</v>
      </c>
      <c r="I77" s="74" t="s">
        <v>33</v>
      </c>
      <c r="J77" s="74" t="s">
        <v>63</v>
      </c>
      <c r="K77" s="74" t="s">
        <v>65</v>
      </c>
      <c r="L77" s="76">
        <v>45155805018.75</v>
      </c>
    </row>
    <row r="78" spans="1:12" ht="25.5" x14ac:dyDescent="0.2">
      <c r="A78" s="74" t="s">
        <v>60</v>
      </c>
      <c r="B78" s="75">
        <v>2006</v>
      </c>
      <c r="C78" s="74" t="s">
        <v>61</v>
      </c>
      <c r="D78" s="74" t="s">
        <v>33</v>
      </c>
      <c r="E78" s="74" t="s">
        <v>33</v>
      </c>
      <c r="F78" s="74" t="s">
        <v>33</v>
      </c>
      <c r="G78" s="74" t="s">
        <v>33</v>
      </c>
      <c r="H78" s="74" t="s">
        <v>62</v>
      </c>
      <c r="I78" s="74" t="s">
        <v>33</v>
      </c>
      <c r="J78" s="74" t="s">
        <v>63</v>
      </c>
      <c r="K78" s="74" t="s">
        <v>65</v>
      </c>
      <c r="L78" s="76">
        <v>46018235531.25</v>
      </c>
    </row>
    <row r="79" spans="1:12" ht="25.5" x14ac:dyDescent="0.2">
      <c r="A79" s="74" t="s">
        <v>60</v>
      </c>
      <c r="B79" s="75">
        <v>2007</v>
      </c>
      <c r="C79" s="74" t="s">
        <v>61</v>
      </c>
      <c r="D79" s="74" t="s">
        <v>33</v>
      </c>
      <c r="E79" s="74" t="s">
        <v>33</v>
      </c>
      <c r="F79" s="74" t="s">
        <v>33</v>
      </c>
      <c r="G79" s="74" t="s">
        <v>33</v>
      </c>
      <c r="H79" s="74" t="s">
        <v>62</v>
      </c>
      <c r="I79" s="74" t="s">
        <v>33</v>
      </c>
      <c r="J79" s="74" t="s">
        <v>63</v>
      </c>
      <c r="K79" s="74" t="s">
        <v>65</v>
      </c>
      <c r="L79" s="76">
        <v>45523874728.125</v>
      </c>
    </row>
    <row r="80" spans="1:12" ht="25.5" x14ac:dyDescent="0.2">
      <c r="A80" s="74" t="s">
        <v>60</v>
      </c>
      <c r="B80" s="75">
        <v>2008</v>
      </c>
      <c r="C80" s="74" t="s">
        <v>61</v>
      </c>
      <c r="D80" s="74" t="s">
        <v>33</v>
      </c>
      <c r="E80" s="74" t="s">
        <v>33</v>
      </c>
      <c r="F80" s="74" t="s">
        <v>33</v>
      </c>
      <c r="G80" s="74" t="s">
        <v>33</v>
      </c>
      <c r="H80" s="74" t="s">
        <v>62</v>
      </c>
      <c r="I80" s="74" t="s">
        <v>33</v>
      </c>
      <c r="J80" s="74" t="s">
        <v>63</v>
      </c>
      <c r="K80" s="74" t="s">
        <v>65</v>
      </c>
      <c r="L80" s="76">
        <v>45157258912.5</v>
      </c>
    </row>
    <row r="81" spans="1:12" ht="25.5" x14ac:dyDescent="0.2">
      <c r="A81" s="74" t="s">
        <v>60</v>
      </c>
      <c r="B81" s="75">
        <v>2009</v>
      </c>
      <c r="C81" s="74" t="s">
        <v>61</v>
      </c>
      <c r="D81" s="74" t="s">
        <v>33</v>
      </c>
      <c r="E81" s="74" t="s">
        <v>33</v>
      </c>
      <c r="F81" s="74" t="s">
        <v>33</v>
      </c>
      <c r="G81" s="74" t="s">
        <v>33</v>
      </c>
      <c r="H81" s="74" t="s">
        <v>62</v>
      </c>
      <c r="I81" s="74" t="s">
        <v>33</v>
      </c>
      <c r="J81" s="74" t="s">
        <v>63</v>
      </c>
      <c r="K81" s="74" t="s">
        <v>65</v>
      </c>
      <c r="L81" s="76">
        <v>42742927462.5</v>
      </c>
    </row>
    <row r="82" spans="1:12" ht="25.5" x14ac:dyDescent="0.2">
      <c r="A82" s="74" t="s">
        <v>60</v>
      </c>
      <c r="B82" s="75">
        <v>2010</v>
      </c>
      <c r="C82" s="74" t="s">
        <v>61</v>
      </c>
      <c r="D82" s="74" t="s">
        <v>33</v>
      </c>
      <c r="E82" s="74" t="s">
        <v>33</v>
      </c>
      <c r="F82" s="74" t="s">
        <v>33</v>
      </c>
      <c r="G82" s="74" t="s">
        <v>33</v>
      </c>
      <c r="H82" s="74" t="s">
        <v>62</v>
      </c>
      <c r="I82" s="74" t="s">
        <v>33</v>
      </c>
      <c r="J82" s="74" t="s">
        <v>63</v>
      </c>
      <c r="K82" s="74" t="s">
        <v>65</v>
      </c>
      <c r="L82" s="76">
        <v>44075681746.875</v>
      </c>
    </row>
    <row r="83" spans="1:12" ht="25.5" x14ac:dyDescent="0.2">
      <c r="A83" s="74" t="s">
        <v>60</v>
      </c>
      <c r="B83" s="75">
        <v>2011</v>
      </c>
      <c r="C83" s="74" t="s">
        <v>61</v>
      </c>
      <c r="D83" s="74" t="s">
        <v>33</v>
      </c>
      <c r="E83" s="74" t="s">
        <v>33</v>
      </c>
      <c r="F83" s="74" t="s">
        <v>33</v>
      </c>
      <c r="G83" s="74" t="s">
        <v>33</v>
      </c>
      <c r="H83" s="74" t="s">
        <v>62</v>
      </c>
      <c r="I83" s="74" t="s">
        <v>33</v>
      </c>
      <c r="J83" s="74" t="s">
        <v>63</v>
      </c>
      <c r="K83" s="74" t="s">
        <v>65</v>
      </c>
      <c r="L83" s="76">
        <v>44061423243.75</v>
      </c>
    </row>
    <row r="84" spans="1:12" ht="25.5" x14ac:dyDescent="0.2">
      <c r="A84" s="74" t="s">
        <v>60</v>
      </c>
      <c r="B84" s="75">
        <v>2012</v>
      </c>
      <c r="C84" s="74" t="s">
        <v>61</v>
      </c>
      <c r="D84" s="74" t="s">
        <v>33</v>
      </c>
      <c r="E84" s="74" t="s">
        <v>33</v>
      </c>
      <c r="F84" s="74" t="s">
        <v>33</v>
      </c>
      <c r="G84" s="74" t="s">
        <v>33</v>
      </c>
      <c r="H84" s="74" t="s">
        <v>62</v>
      </c>
      <c r="I84" s="74" t="s">
        <v>33</v>
      </c>
      <c r="J84" s="74" t="s">
        <v>63</v>
      </c>
      <c r="K84" s="74" t="s">
        <v>65</v>
      </c>
      <c r="L84" s="76">
        <v>43685259609.375</v>
      </c>
    </row>
    <row r="85" spans="1:12" ht="25.5" x14ac:dyDescent="0.2">
      <c r="A85" s="74" t="s">
        <v>60</v>
      </c>
      <c r="B85" s="75">
        <v>2013</v>
      </c>
      <c r="C85" s="74" t="s">
        <v>61</v>
      </c>
      <c r="D85" s="74" t="s">
        <v>33</v>
      </c>
      <c r="E85" s="74" t="s">
        <v>33</v>
      </c>
      <c r="F85" s="74" t="s">
        <v>33</v>
      </c>
      <c r="G85" s="74" t="s">
        <v>33</v>
      </c>
      <c r="H85" s="74" t="s">
        <v>62</v>
      </c>
      <c r="I85" s="74" t="s">
        <v>33</v>
      </c>
      <c r="J85" s="74" t="s">
        <v>63</v>
      </c>
      <c r="K85" s="74" t="s">
        <v>65</v>
      </c>
      <c r="L85" s="76">
        <v>43402010793.75</v>
      </c>
    </row>
    <row r="86" spans="1:12" ht="25.5" x14ac:dyDescent="0.2">
      <c r="A86" s="74" t="s">
        <v>60</v>
      </c>
      <c r="B86" s="75">
        <v>2014</v>
      </c>
      <c r="C86" s="74" t="s">
        <v>61</v>
      </c>
      <c r="D86" s="74" t="s">
        <v>33</v>
      </c>
      <c r="E86" s="74" t="s">
        <v>33</v>
      </c>
      <c r="F86" s="74" t="s">
        <v>33</v>
      </c>
      <c r="G86" s="74" t="s">
        <v>33</v>
      </c>
      <c r="H86" s="74" t="s">
        <v>62</v>
      </c>
      <c r="I86" s="74" t="s">
        <v>33</v>
      </c>
      <c r="J86" s="74" t="s">
        <v>63</v>
      </c>
      <c r="K86" s="74" t="s">
        <v>65</v>
      </c>
      <c r="L86" s="76">
        <v>42379289831.25</v>
      </c>
    </row>
    <row r="87" spans="1:12" ht="25.5" x14ac:dyDescent="0.2">
      <c r="A87" s="74" t="s">
        <v>60</v>
      </c>
      <c r="B87" s="75">
        <v>2015</v>
      </c>
      <c r="C87" s="74" t="s">
        <v>61</v>
      </c>
      <c r="D87" s="74" t="s">
        <v>33</v>
      </c>
      <c r="E87" s="74" t="s">
        <v>33</v>
      </c>
      <c r="F87" s="74" t="s">
        <v>33</v>
      </c>
      <c r="G87" s="74" t="s">
        <v>33</v>
      </c>
      <c r="H87" s="74" t="s">
        <v>62</v>
      </c>
      <c r="I87" s="74" t="s">
        <v>33</v>
      </c>
      <c r="J87" s="74" t="s">
        <v>63</v>
      </c>
      <c r="K87" s="74" t="s">
        <v>65</v>
      </c>
      <c r="L87" s="76">
        <v>42709575318.75</v>
      </c>
    </row>
    <row r="88" spans="1:12" ht="25.5" x14ac:dyDescent="0.2">
      <c r="A88" s="74" t="s">
        <v>60</v>
      </c>
      <c r="B88" s="75">
        <v>2016</v>
      </c>
      <c r="C88" s="74" t="s">
        <v>61</v>
      </c>
      <c r="D88" s="74" t="s">
        <v>33</v>
      </c>
      <c r="E88" s="74" t="s">
        <v>33</v>
      </c>
      <c r="F88" s="74" t="s">
        <v>33</v>
      </c>
      <c r="G88" s="74" t="s">
        <v>33</v>
      </c>
      <c r="H88" s="74" t="s">
        <v>62</v>
      </c>
      <c r="I88" s="74" t="s">
        <v>33</v>
      </c>
      <c r="J88" s="74" t="s">
        <v>63</v>
      </c>
      <c r="K88" s="74" t="s">
        <v>65</v>
      </c>
      <c r="L88" s="76">
        <v>45593540043.75</v>
      </c>
    </row>
    <row r="89" spans="1:12" ht="25.5" x14ac:dyDescent="0.2">
      <c r="A89" s="74" t="s">
        <v>60</v>
      </c>
      <c r="B89" s="75">
        <v>2017</v>
      </c>
      <c r="C89" s="74" t="s">
        <v>61</v>
      </c>
      <c r="D89" s="74" t="s">
        <v>33</v>
      </c>
      <c r="E89" s="74" t="s">
        <v>33</v>
      </c>
      <c r="F89" s="74" t="s">
        <v>33</v>
      </c>
      <c r="G89" s="74" t="s">
        <v>33</v>
      </c>
      <c r="H89" s="74" t="s">
        <v>62</v>
      </c>
      <c r="I89" s="74" t="s">
        <v>33</v>
      </c>
      <c r="J89" s="74" t="s">
        <v>63</v>
      </c>
      <c r="K89" s="74" t="s">
        <v>65</v>
      </c>
      <c r="L89" s="76">
        <v>44363894793.75</v>
      </c>
    </row>
    <row r="90" spans="1:12" ht="25.5" x14ac:dyDescent="0.2">
      <c r="A90" s="74" t="s">
        <v>60</v>
      </c>
      <c r="B90" s="75">
        <v>2018</v>
      </c>
      <c r="C90" s="74" t="s">
        <v>61</v>
      </c>
      <c r="D90" s="74" t="s">
        <v>33</v>
      </c>
      <c r="E90" s="74" t="s">
        <v>33</v>
      </c>
      <c r="F90" s="74" t="s">
        <v>33</v>
      </c>
      <c r="G90" s="74" t="s">
        <v>33</v>
      </c>
      <c r="H90" s="74" t="s">
        <v>62</v>
      </c>
      <c r="I90" s="74" t="s">
        <v>33</v>
      </c>
      <c r="J90" s="74" t="s">
        <v>63</v>
      </c>
      <c r="K90" s="74" t="s">
        <v>65</v>
      </c>
      <c r="L90" s="76">
        <v>44164179337.5</v>
      </c>
    </row>
    <row r="91" spans="1:12" ht="25.5" x14ac:dyDescent="0.2">
      <c r="A91" s="74" t="s">
        <v>60</v>
      </c>
      <c r="B91" s="75">
        <v>2019</v>
      </c>
      <c r="C91" s="74" t="s">
        <v>61</v>
      </c>
      <c r="D91" s="74" t="s">
        <v>33</v>
      </c>
      <c r="E91" s="74" t="s">
        <v>33</v>
      </c>
      <c r="F91" s="74" t="s">
        <v>33</v>
      </c>
      <c r="G91" s="74" t="s">
        <v>33</v>
      </c>
      <c r="H91" s="74" t="s">
        <v>62</v>
      </c>
      <c r="I91" s="74" t="s">
        <v>33</v>
      </c>
      <c r="J91" s="74" t="s">
        <v>63</v>
      </c>
      <c r="K91" s="74" t="s">
        <v>65</v>
      </c>
      <c r="L91" s="76">
        <v>44528677537.5</v>
      </c>
    </row>
    <row r="92" spans="1:12" ht="25.5" x14ac:dyDescent="0.2">
      <c r="A92" s="74" t="s">
        <v>60</v>
      </c>
      <c r="B92" s="75">
        <v>2020</v>
      </c>
      <c r="C92" s="74" t="s">
        <v>61</v>
      </c>
      <c r="D92" s="74" t="s">
        <v>33</v>
      </c>
      <c r="E92" s="74" t="s">
        <v>33</v>
      </c>
      <c r="F92" s="74" t="s">
        <v>33</v>
      </c>
      <c r="G92" s="74" t="s">
        <v>33</v>
      </c>
      <c r="H92" s="74" t="s">
        <v>62</v>
      </c>
      <c r="I92" s="74" t="s">
        <v>33</v>
      </c>
      <c r="J92" s="74" t="s">
        <v>63</v>
      </c>
      <c r="K92" s="74" t="s">
        <v>65</v>
      </c>
      <c r="L92" s="76">
        <v>42485286037.5</v>
      </c>
    </row>
    <row r="93" spans="1:12" ht="25.5" x14ac:dyDescent="0.2">
      <c r="A93" s="74" t="s">
        <v>60</v>
      </c>
      <c r="B93" s="75">
        <v>2021</v>
      </c>
      <c r="C93" s="74" t="s">
        <v>61</v>
      </c>
      <c r="D93" s="74" t="s">
        <v>33</v>
      </c>
      <c r="E93" s="74" t="s">
        <v>33</v>
      </c>
      <c r="F93" s="74" t="s">
        <v>33</v>
      </c>
      <c r="G93" s="74" t="s">
        <v>33</v>
      </c>
      <c r="H93" s="74" t="s">
        <v>62</v>
      </c>
      <c r="I93" s="74" t="s">
        <v>33</v>
      </c>
      <c r="J93" s="74" t="s">
        <v>63</v>
      </c>
      <c r="K93" s="74" t="s">
        <v>65</v>
      </c>
      <c r="L93" s="76">
        <v>44911174387.5</v>
      </c>
    </row>
    <row r="94" spans="1:12" ht="25.5" x14ac:dyDescent="0.2">
      <c r="A94" s="74" t="s">
        <v>60</v>
      </c>
      <c r="B94" s="75">
        <v>2022</v>
      </c>
      <c r="C94" s="74" t="s">
        <v>61</v>
      </c>
      <c r="D94" s="74" t="s">
        <v>33</v>
      </c>
      <c r="E94" s="74" t="s">
        <v>33</v>
      </c>
      <c r="F94" s="74" t="s">
        <v>33</v>
      </c>
      <c r="G94" s="74" t="s">
        <v>33</v>
      </c>
      <c r="H94" s="74" t="s">
        <v>62</v>
      </c>
      <c r="I94" s="74" t="s">
        <v>33</v>
      </c>
      <c r="J94" s="74" t="s">
        <v>63</v>
      </c>
      <c r="K94" s="74" t="s">
        <v>65</v>
      </c>
      <c r="L94" s="76">
        <v>45417725212.5</v>
      </c>
    </row>
    <row r="95" spans="1:12" ht="25.5" x14ac:dyDescent="0.2">
      <c r="A95" s="74" t="s">
        <v>60</v>
      </c>
      <c r="B95" s="75">
        <v>2023</v>
      </c>
      <c r="C95" s="74" t="s">
        <v>61</v>
      </c>
      <c r="D95" s="74" t="s">
        <v>33</v>
      </c>
      <c r="E95" s="74" t="s">
        <v>33</v>
      </c>
      <c r="F95" s="74" t="s">
        <v>33</v>
      </c>
      <c r="G95" s="74" t="s">
        <v>33</v>
      </c>
      <c r="H95" s="74" t="s">
        <v>62</v>
      </c>
      <c r="I95" s="74" t="s">
        <v>33</v>
      </c>
      <c r="J95" s="74" t="s">
        <v>63</v>
      </c>
      <c r="K95" s="74" t="s">
        <v>65</v>
      </c>
      <c r="L95" s="76">
        <v>45130314937.5</v>
      </c>
    </row>
  </sheetData>
  <autoFilter ref="A37:L95" xr:uid="{E7466C7C-0614-430B-9645-55C2D0C2C8B3}">
    <sortState ref="A38:L95">
      <sortCondition ref="H37:H95"/>
    </sortState>
  </autoFilter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98"/>
  <sheetViews>
    <sheetView showGridLines="0" topLeftCell="A17" zoomScale="110" zoomScaleNormal="110" workbookViewId="0">
      <selection activeCell="N35" sqref="N35:Q35"/>
    </sheetView>
  </sheetViews>
  <sheetFormatPr baseColWidth="10" defaultColWidth="11.42578125" defaultRowHeight="12.75" x14ac:dyDescent="0.2"/>
  <cols>
    <col min="1" max="1" width="18" style="24" bestFit="1" customWidth="1"/>
    <col min="2" max="2" width="16.7109375" style="24" customWidth="1"/>
    <col min="3" max="6" width="16.28515625" style="24" customWidth="1"/>
    <col min="7" max="7" width="17.140625" style="24" customWidth="1"/>
    <col min="8" max="8" width="19.7109375" style="24" customWidth="1"/>
    <col min="9" max="9" width="19" style="12" customWidth="1"/>
    <col min="10" max="10" width="1.140625" style="12" customWidth="1"/>
    <col min="11" max="11" width="14.28515625" style="24" customWidth="1"/>
    <col min="12" max="12" width="11.5703125" style="24" bestFit="1" customWidth="1"/>
    <col min="13" max="16384" width="11.42578125" style="24"/>
  </cols>
  <sheetData>
    <row r="1" spans="1:21" ht="15.95" customHeight="1" x14ac:dyDescent="0.2">
      <c r="A1" s="47" t="s">
        <v>1</v>
      </c>
      <c r="B1" s="104" t="s">
        <v>12</v>
      </c>
      <c r="C1" s="105"/>
      <c r="D1" s="105"/>
      <c r="E1" s="105"/>
      <c r="F1" s="105"/>
      <c r="G1" s="106"/>
      <c r="H1" s="52"/>
      <c r="I1" s="53"/>
      <c r="J1" s="53"/>
      <c r="K1" s="54"/>
      <c r="L1" s="54"/>
      <c r="M1" s="54"/>
      <c r="N1" s="54"/>
      <c r="O1" s="54"/>
      <c r="P1" s="54"/>
      <c r="Q1" s="54"/>
    </row>
    <row r="2" spans="1:21" ht="15.95" customHeight="1" x14ac:dyDescent="0.2">
      <c r="A2" s="47" t="s">
        <v>2</v>
      </c>
      <c r="B2" s="104" t="s">
        <v>37</v>
      </c>
      <c r="C2" s="105"/>
      <c r="D2" s="105"/>
      <c r="E2" s="105"/>
      <c r="F2" s="105"/>
      <c r="G2" s="106"/>
      <c r="H2" s="52"/>
      <c r="I2" s="53"/>
      <c r="J2" s="53"/>
      <c r="K2" s="54"/>
      <c r="L2" s="54"/>
      <c r="M2" s="54"/>
      <c r="N2" s="54"/>
      <c r="O2" s="54"/>
      <c r="P2" s="54"/>
      <c r="Q2" s="54"/>
    </row>
    <row r="3" spans="1:21" ht="15.95" customHeight="1" x14ac:dyDescent="0.2">
      <c r="A3" s="47" t="s">
        <v>0</v>
      </c>
      <c r="B3" s="107" t="s">
        <v>47</v>
      </c>
      <c r="C3" s="108"/>
      <c r="D3" s="108"/>
      <c r="E3" s="108"/>
      <c r="F3" s="108"/>
      <c r="G3" s="108"/>
      <c r="H3" s="55"/>
      <c r="I3" s="53"/>
      <c r="J3" s="53"/>
      <c r="K3" s="54"/>
      <c r="L3" s="54"/>
      <c r="M3" s="54"/>
      <c r="N3" s="54"/>
      <c r="O3" s="54"/>
      <c r="P3" s="54"/>
      <c r="Q3" s="54"/>
      <c r="U3" s="25" t="str">
        <f>"Quelle: "&amp;Daten!B3</f>
        <v>Quelle: Quelle: Bundesministerium für Digitales und Verkehr (Hrsg.), Verkehr in Zahlen 2024/2025, S. 304</v>
      </c>
    </row>
    <row r="4" spans="1:21" ht="49.9" customHeight="1" x14ac:dyDescent="0.2">
      <c r="A4" s="47" t="s">
        <v>3</v>
      </c>
      <c r="B4" s="107" t="s">
        <v>42</v>
      </c>
      <c r="C4" s="108"/>
      <c r="D4" s="108"/>
      <c r="E4" s="108"/>
      <c r="F4" s="108"/>
      <c r="G4" s="108"/>
      <c r="H4" s="55"/>
      <c r="I4" s="53"/>
      <c r="J4" s="53"/>
      <c r="K4" s="54"/>
      <c r="L4" s="54"/>
      <c r="M4" s="54"/>
      <c r="N4" s="54"/>
      <c r="O4" s="54"/>
      <c r="P4" s="54"/>
      <c r="Q4" s="54"/>
    </row>
    <row r="5" spans="1:21" x14ac:dyDescent="0.2">
      <c r="A5" s="47" t="s">
        <v>8</v>
      </c>
      <c r="B5" s="104"/>
      <c r="C5" s="105"/>
      <c r="D5" s="105"/>
      <c r="E5" s="105"/>
      <c r="F5" s="105"/>
      <c r="G5" s="106"/>
      <c r="H5" s="52"/>
      <c r="I5" s="53"/>
      <c r="J5" s="53"/>
      <c r="K5" s="54"/>
      <c r="L5" s="54"/>
      <c r="M5" s="54"/>
      <c r="N5" s="54"/>
      <c r="O5" s="54"/>
      <c r="P5" s="54"/>
      <c r="Q5" s="54"/>
    </row>
    <row r="6" spans="1:21" x14ac:dyDescent="0.2">
      <c r="A6" s="48" t="s">
        <v>9</v>
      </c>
      <c r="B6" s="101"/>
      <c r="C6" s="102"/>
      <c r="D6" s="102"/>
      <c r="E6" s="102"/>
      <c r="F6" s="102"/>
      <c r="G6" s="103"/>
      <c r="H6" s="56"/>
      <c r="I6" s="53"/>
      <c r="J6" s="53"/>
      <c r="K6" s="54"/>
      <c r="L6" s="54"/>
      <c r="M6" s="54"/>
      <c r="N6" s="54"/>
      <c r="O6" s="54"/>
      <c r="P6" s="54"/>
      <c r="Q6" s="54"/>
    </row>
    <row r="7" spans="1:21" x14ac:dyDescent="0.2">
      <c r="B7" s="54"/>
      <c r="C7" s="54"/>
      <c r="D7" s="54"/>
      <c r="E7" s="54"/>
      <c r="F7" s="54"/>
      <c r="G7" s="54"/>
      <c r="H7" s="57"/>
      <c r="I7" s="53"/>
      <c r="J7" s="53"/>
      <c r="K7" s="54"/>
      <c r="L7" s="54"/>
      <c r="M7" s="54"/>
      <c r="N7" s="54"/>
      <c r="O7" s="54"/>
      <c r="P7" s="54"/>
      <c r="Q7" s="54"/>
    </row>
    <row r="8" spans="1:21" ht="13.5" x14ac:dyDescent="0.25">
      <c r="A8" s="13"/>
      <c r="B8" s="13"/>
      <c r="C8" s="53"/>
      <c r="D8" s="14"/>
      <c r="E8" s="14"/>
      <c r="F8" s="14"/>
      <c r="G8" s="14"/>
      <c r="H8" s="14"/>
      <c r="I8" s="53"/>
      <c r="J8" s="53"/>
      <c r="K8" s="54"/>
      <c r="L8" s="54"/>
      <c r="M8" s="54"/>
      <c r="N8" s="54"/>
      <c r="O8" s="54"/>
      <c r="P8" s="54"/>
      <c r="Q8" s="54"/>
    </row>
    <row r="9" spans="1:21" s="25" customFormat="1" ht="24" x14ac:dyDescent="0.25">
      <c r="A9" s="84"/>
      <c r="B9" s="49"/>
      <c r="C9" s="83" t="s">
        <v>25</v>
      </c>
      <c r="D9" s="83" t="s">
        <v>10</v>
      </c>
      <c r="E9" s="83" t="s">
        <v>14</v>
      </c>
      <c r="F9" s="83" t="s">
        <v>11</v>
      </c>
      <c r="G9" s="83" t="s">
        <v>26</v>
      </c>
      <c r="H9" s="83" t="s">
        <v>15</v>
      </c>
      <c r="I9" s="83" t="s">
        <v>13</v>
      </c>
      <c r="J9" s="61"/>
      <c r="K9" s="83" t="s">
        <v>22</v>
      </c>
      <c r="L9" s="83" t="s">
        <v>23</v>
      </c>
      <c r="M9" s="85"/>
      <c r="Q9" s="85"/>
      <c r="R9" s="85"/>
      <c r="S9" s="85"/>
      <c r="T9" s="85"/>
      <c r="U9" s="85"/>
    </row>
    <row r="10" spans="1:21" ht="18.75" customHeight="1" x14ac:dyDescent="0.2">
      <c r="A10" s="12"/>
      <c r="B10" s="26">
        <v>1995</v>
      </c>
      <c r="C10" s="40">
        <v>1301</v>
      </c>
      <c r="D10" s="40">
        <v>1020</v>
      </c>
      <c r="E10" s="40">
        <v>233</v>
      </c>
      <c r="F10" s="40">
        <v>2</v>
      </c>
      <c r="G10" s="40" t="e">
        <v>#N/A</v>
      </c>
      <c r="H10" s="40">
        <v>58</v>
      </c>
      <c r="I10" s="44">
        <f>SUM(C10:F10,H10)</f>
        <v>2614</v>
      </c>
      <c r="J10" s="53"/>
      <c r="K10" s="62">
        <f>I10/$I$10</f>
        <v>1</v>
      </c>
      <c r="L10" s="63"/>
      <c r="M10" s="58"/>
      <c r="N10" s="58"/>
      <c r="O10" s="58"/>
      <c r="P10" s="58"/>
      <c r="Q10" s="54"/>
    </row>
    <row r="11" spans="1:21" ht="18.75" customHeight="1" x14ac:dyDescent="0.2">
      <c r="A11" s="15"/>
      <c r="B11" s="27"/>
      <c r="C11" s="41">
        <v>1301</v>
      </c>
      <c r="D11" s="41">
        <v>1016</v>
      </c>
      <c r="E11" s="41">
        <v>245</v>
      </c>
      <c r="F11" s="41">
        <v>2</v>
      </c>
      <c r="G11" s="41" t="e">
        <v>#N/A</v>
      </c>
      <c r="H11" s="41">
        <v>60</v>
      </c>
      <c r="I11" s="45">
        <v>2625</v>
      </c>
      <c r="J11" s="53"/>
      <c r="K11" s="64">
        <f>I11/$I$10</f>
        <v>1.0042081101759754</v>
      </c>
      <c r="L11" s="65"/>
      <c r="M11" s="54"/>
      <c r="N11" s="54"/>
      <c r="O11" s="54"/>
      <c r="P11" s="54"/>
      <c r="Q11" s="54"/>
    </row>
    <row r="12" spans="1:21" ht="18.75" customHeight="1" x14ac:dyDescent="0.2">
      <c r="A12" s="15"/>
      <c r="B12" s="26"/>
      <c r="C12" s="40">
        <v>1299</v>
      </c>
      <c r="D12" s="40">
        <v>1025</v>
      </c>
      <c r="E12" s="40">
        <v>254</v>
      </c>
      <c r="F12" s="40">
        <v>4</v>
      </c>
      <c r="G12" s="40" t="e">
        <v>#N/A</v>
      </c>
      <c r="H12" s="40">
        <v>61</v>
      </c>
      <c r="I12" s="44">
        <f>SUM(C12:F12,H12)</f>
        <v>2643</v>
      </c>
      <c r="J12" s="53"/>
      <c r="K12" s="62">
        <f t="shared" ref="K12:K31" si="0">I12/$I$10</f>
        <v>1.0110941086457537</v>
      </c>
      <c r="L12" s="63"/>
      <c r="M12" s="54"/>
      <c r="N12" s="54"/>
      <c r="O12" s="54"/>
      <c r="P12" s="54"/>
      <c r="Q12" s="54"/>
    </row>
    <row r="13" spans="1:21" ht="18.75" customHeight="1" x14ac:dyDescent="0.2">
      <c r="A13" s="15"/>
      <c r="B13" s="27"/>
      <c r="C13" s="41">
        <v>1301</v>
      </c>
      <c r="D13" s="41">
        <v>1066</v>
      </c>
      <c r="E13" s="41">
        <v>261</v>
      </c>
      <c r="F13" s="41">
        <v>4</v>
      </c>
      <c r="G13" s="41" t="e">
        <v>#N/A</v>
      </c>
      <c r="H13" s="41">
        <v>58</v>
      </c>
      <c r="I13" s="45">
        <v>2691</v>
      </c>
      <c r="J13" s="53"/>
      <c r="K13" s="64">
        <f t="shared" si="0"/>
        <v>1.0294567712318285</v>
      </c>
      <c r="L13" s="65"/>
      <c r="M13" s="54"/>
      <c r="N13" s="54"/>
      <c r="O13" s="54"/>
      <c r="P13" s="54"/>
      <c r="Q13" s="54"/>
    </row>
    <row r="14" spans="1:21" ht="18.75" customHeight="1" x14ac:dyDescent="0.2">
      <c r="A14" s="15"/>
      <c r="B14" s="26"/>
      <c r="C14" s="40">
        <v>1302</v>
      </c>
      <c r="D14" s="40">
        <v>1136</v>
      </c>
      <c r="E14" s="40">
        <v>280</v>
      </c>
      <c r="F14" s="40">
        <v>5</v>
      </c>
      <c r="G14" s="40" t="e">
        <v>#N/A</v>
      </c>
      <c r="H14" s="40">
        <v>57</v>
      </c>
      <c r="I14" s="44">
        <v>2781</v>
      </c>
      <c r="J14" s="53"/>
      <c r="K14" s="62">
        <f t="shared" si="0"/>
        <v>1.0638867635807192</v>
      </c>
      <c r="L14" s="63"/>
      <c r="M14" s="54"/>
      <c r="N14" s="54"/>
      <c r="O14" s="54"/>
      <c r="P14" s="54"/>
      <c r="Q14" s="54"/>
    </row>
    <row r="15" spans="1:21" ht="18.75" customHeight="1" x14ac:dyDescent="0.2">
      <c r="A15" s="15"/>
      <c r="B15" s="27">
        <v>2000</v>
      </c>
      <c r="C15" s="41">
        <v>1238</v>
      </c>
      <c r="D15" s="41">
        <v>1145</v>
      </c>
      <c r="E15" s="41">
        <v>297</v>
      </c>
      <c r="F15" s="41">
        <v>12</v>
      </c>
      <c r="G15" s="41" t="e">
        <v>#N/A</v>
      </c>
      <c r="H15" s="41">
        <v>57</v>
      </c>
      <c r="I15" s="45">
        <v>2751</v>
      </c>
      <c r="J15" s="53"/>
      <c r="K15" s="64">
        <f t="shared" si="0"/>
        <v>1.0524100994644223</v>
      </c>
      <c r="L15" s="65"/>
      <c r="M15" s="54"/>
      <c r="N15" s="54"/>
      <c r="O15" s="54"/>
      <c r="P15" s="54"/>
      <c r="Q15" s="54"/>
    </row>
    <row r="16" spans="1:21" ht="18.75" customHeight="1" x14ac:dyDescent="0.2">
      <c r="A16" s="15"/>
      <c r="B16" s="26"/>
      <c r="C16" s="40">
        <v>1200</v>
      </c>
      <c r="D16" s="40">
        <v>1132</v>
      </c>
      <c r="E16" s="40">
        <v>290</v>
      </c>
      <c r="F16" s="40">
        <v>17</v>
      </c>
      <c r="G16" s="40" t="e">
        <v>#N/A</v>
      </c>
      <c r="H16" s="40">
        <v>58</v>
      </c>
      <c r="I16" s="44">
        <v>2698</v>
      </c>
      <c r="J16" s="53"/>
      <c r="K16" s="62">
        <f t="shared" si="0"/>
        <v>1.0321346595256313</v>
      </c>
      <c r="L16" s="63"/>
      <c r="M16" s="54"/>
      <c r="N16" s="54"/>
      <c r="O16" s="54"/>
      <c r="P16" s="54"/>
      <c r="Q16" s="54"/>
    </row>
    <row r="17" spans="1:18" ht="18.75" customHeight="1" x14ac:dyDescent="0.2">
      <c r="A17" s="15"/>
      <c r="B17" s="27"/>
      <c r="C17" s="41">
        <v>1167</v>
      </c>
      <c r="D17" s="41">
        <v>1139</v>
      </c>
      <c r="E17" s="41">
        <v>287</v>
      </c>
      <c r="F17" s="41">
        <v>20</v>
      </c>
      <c r="G17" s="41" t="e">
        <v>#N/A</v>
      </c>
      <c r="H17" s="41">
        <v>58</v>
      </c>
      <c r="I17" s="45">
        <v>2672</v>
      </c>
      <c r="J17" s="53"/>
      <c r="K17" s="64">
        <f t="shared" si="0"/>
        <v>1.0221882172915073</v>
      </c>
      <c r="L17" s="65"/>
      <c r="M17" s="54"/>
      <c r="N17" s="54"/>
      <c r="O17" s="54"/>
      <c r="P17" s="54"/>
      <c r="Q17" s="54"/>
    </row>
    <row r="18" spans="1:18" ht="18.75" customHeight="1" x14ac:dyDescent="0.2">
      <c r="A18" s="15"/>
      <c r="B18" s="26"/>
      <c r="C18" s="40">
        <v>1111</v>
      </c>
      <c r="D18" s="40">
        <v>1110</v>
      </c>
      <c r="E18" s="40">
        <v>292</v>
      </c>
      <c r="F18" s="40">
        <v>30</v>
      </c>
      <c r="G18" s="40" t="e">
        <v>#N/A</v>
      </c>
      <c r="H18" s="40">
        <v>58</v>
      </c>
      <c r="I18" s="44">
        <f>SUM(C18:F18,H18)</f>
        <v>2601</v>
      </c>
      <c r="J18" s="53"/>
      <c r="K18" s="62">
        <f t="shared" si="0"/>
        <v>0.995026778882938</v>
      </c>
      <c r="L18" s="63"/>
      <c r="M18" s="54"/>
      <c r="N18" s="54"/>
      <c r="O18" s="54"/>
      <c r="P18" s="54"/>
      <c r="Q18" s="54"/>
    </row>
    <row r="19" spans="1:18" ht="18.75" customHeight="1" x14ac:dyDescent="0.2">
      <c r="A19" s="15"/>
      <c r="B19" s="27"/>
      <c r="C19" s="41">
        <v>1075</v>
      </c>
      <c r="D19" s="41">
        <v>1143</v>
      </c>
      <c r="E19" s="41">
        <v>299</v>
      </c>
      <c r="F19" s="41">
        <v>41</v>
      </c>
      <c r="G19" s="41" t="e">
        <v>#N/A</v>
      </c>
      <c r="H19" s="41">
        <v>58</v>
      </c>
      <c r="I19" s="45">
        <f>SUM(C19:F19,H19)</f>
        <v>2616</v>
      </c>
      <c r="J19" s="53"/>
      <c r="K19" s="64">
        <f t="shared" si="0"/>
        <v>1.0007651109410864</v>
      </c>
      <c r="L19" s="65"/>
      <c r="M19" s="54"/>
      <c r="N19" s="54"/>
      <c r="O19" s="54"/>
      <c r="P19" s="54"/>
      <c r="Q19" s="54"/>
    </row>
    <row r="20" spans="1:18" ht="18.75" customHeight="1" x14ac:dyDescent="0.2">
      <c r="A20" s="15"/>
      <c r="B20" s="26">
        <v>2005</v>
      </c>
      <c r="C20" s="40">
        <v>995</v>
      </c>
      <c r="D20" s="40">
        <v>1109</v>
      </c>
      <c r="E20" s="40">
        <v>344</v>
      </c>
      <c r="F20" s="40">
        <v>77</v>
      </c>
      <c r="G20" s="40">
        <v>3.01999999999998</v>
      </c>
      <c r="H20" s="40">
        <v>58</v>
      </c>
      <c r="I20" s="44">
        <f t="shared" ref="I20:I26" si="1">SUM(C20:H20)</f>
        <v>2586.02</v>
      </c>
      <c r="J20" s="53"/>
      <c r="K20" s="62">
        <f t="shared" si="0"/>
        <v>0.98929609793420048</v>
      </c>
      <c r="L20" s="63">
        <f>I20/$I$20</f>
        <v>1</v>
      </c>
      <c r="M20" s="54"/>
      <c r="N20" s="54"/>
      <c r="O20" s="54"/>
      <c r="P20" s="54"/>
      <c r="Q20" s="54"/>
    </row>
    <row r="21" spans="1:18" ht="18.75" customHeight="1" x14ac:dyDescent="0.2">
      <c r="A21" s="15"/>
      <c r="B21" s="27"/>
      <c r="C21" s="41">
        <v>936</v>
      </c>
      <c r="D21" s="41">
        <v>1109</v>
      </c>
      <c r="E21" s="41">
        <v>361</v>
      </c>
      <c r="F21" s="41">
        <v>145</v>
      </c>
      <c r="G21" s="41">
        <v>4.63000000000011</v>
      </c>
      <c r="H21" s="41">
        <v>59</v>
      </c>
      <c r="I21" s="45">
        <v>2614</v>
      </c>
      <c r="J21" s="53"/>
      <c r="K21" s="64">
        <f t="shared" si="0"/>
        <v>1</v>
      </c>
      <c r="L21" s="65">
        <f>I21/$I$20</f>
        <v>1.0108197152380878</v>
      </c>
      <c r="M21" s="54"/>
      <c r="N21" s="54"/>
      <c r="O21" s="54"/>
      <c r="P21" s="54"/>
      <c r="Q21" s="54"/>
    </row>
    <row r="22" spans="1:18" ht="18.75" customHeight="1" x14ac:dyDescent="0.2">
      <c r="A22" s="15"/>
      <c r="B22" s="26"/>
      <c r="C22" s="40">
        <v>903</v>
      </c>
      <c r="D22" s="40">
        <v>1102</v>
      </c>
      <c r="E22" s="40">
        <v>374</v>
      </c>
      <c r="F22" s="40">
        <v>157</v>
      </c>
      <c r="G22" s="40">
        <v>6.2399999999997799</v>
      </c>
      <c r="H22" s="40">
        <v>59</v>
      </c>
      <c r="I22" s="44">
        <f t="shared" si="1"/>
        <v>2601.2399999999998</v>
      </c>
      <c r="J22" s="53"/>
      <c r="K22" s="62">
        <f t="shared" si="0"/>
        <v>0.99511859219586829</v>
      </c>
      <c r="L22" s="63">
        <f t="shared" ref="L22:L34" si="2">I22/$I$20</f>
        <v>1.0058854919915545</v>
      </c>
      <c r="M22" s="54"/>
      <c r="N22" s="54"/>
      <c r="O22" s="54"/>
      <c r="P22" s="54"/>
      <c r="Q22" s="54"/>
    </row>
    <row r="23" spans="1:18" ht="18.75" customHeight="1" x14ac:dyDescent="0.2">
      <c r="A23" s="15"/>
      <c r="B23" s="27"/>
      <c r="C23" s="41">
        <v>870</v>
      </c>
      <c r="D23" s="41">
        <v>1128</v>
      </c>
      <c r="E23" s="41">
        <v>378</v>
      </c>
      <c r="F23" s="41">
        <v>127</v>
      </c>
      <c r="G23" s="41">
        <v>7.1400000000000698</v>
      </c>
      <c r="H23" s="41">
        <v>59</v>
      </c>
      <c r="I23" s="45">
        <v>2571</v>
      </c>
      <c r="J23" s="53"/>
      <c r="K23" s="64">
        <f t="shared" si="0"/>
        <v>0.98355011476664111</v>
      </c>
      <c r="L23" s="65">
        <f t="shared" si="2"/>
        <v>0.99419184693080487</v>
      </c>
      <c r="M23" s="54"/>
      <c r="N23" s="54"/>
      <c r="O23" s="54"/>
      <c r="P23" s="54"/>
      <c r="Q23" s="54"/>
    </row>
    <row r="24" spans="1:18" ht="18.75" customHeight="1" x14ac:dyDescent="0.2">
      <c r="A24" s="12"/>
      <c r="B24" s="26"/>
      <c r="C24" s="40">
        <v>854</v>
      </c>
      <c r="D24" s="40">
        <v>1140</v>
      </c>
      <c r="E24" s="40">
        <v>367</v>
      </c>
      <c r="F24" s="40">
        <v>115</v>
      </c>
      <c r="G24" s="40">
        <v>8.4390000000000498</v>
      </c>
      <c r="H24" s="40">
        <v>57</v>
      </c>
      <c r="I24" s="44">
        <f t="shared" si="1"/>
        <v>2541.4389999999999</v>
      </c>
      <c r="J24" s="53"/>
      <c r="K24" s="62">
        <f t="shared" si="0"/>
        <v>0.97224139250191277</v>
      </c>
      <c r="L24" s="63">
        <f t="shared" si="2"/>
        <v>0.98276076751146546</v>
      </c>
      <c r="M24" s="54"/>
      <c r="N24" s="54"/>
      <c r="O24" s="54"/>
      <c r="P24" s="54"/>
      <c r="Q24" s="54"/>
    </row>
    <row r="25" spans="1:18" ht="18.75" customHeight="1" x14ac:dyDescent="0.2">
      <c r="B25" s="27">
        <v>2010</v>
      </c>
      <c r="C25" s="41">
        <v>814</v>
      </c>
      <c r="D25" s="41">
        <v>1194</v>
      </c>
      <c r="E25" s="41">
        <v>362</v>
      </c>
      <c r="F25" s="41">
        <v>121</v>
      </c>
      <c r="G25" s="41">
        <v>8.7700000000003406</v>
      </c>
      <c r="H25" s="41">
        <v>60.12</v>
      </c>
      <c r="I25" s="45">
        <v>2559</v>
      </c>
      <c r="J25" s="53"/>
      <c r="K25" s="64">
        <f t="shared" si="0"/>
        <v>0.97895944912012245</v>
      </c>
      <c r="L25" s="65">
        <f t="shared" si="2"/>
        <v>0.98955151158923749</v>
      </c>
      <c r="M25" s="54"/>
      <c r="N25" s="54"/>
      <c r="O25" s="54"/>
      <c r="P25" s="54"/>
      <c r="Q25" s="54"/>
    </row>
    <row r="26" spans="1:18" ht="18.75" customHeight="1" x14ac:dyDescent="0.2">
      <c r="B26" s="26"/>
      <c r="C26" s="40">
        <v>812</v>
      </c>
      <c r="D26" s="40">
        <v>1224</v>
      </c>
      <c r="E26" s="40">
        <v>346</v>
      </c>
      <c r="F26" s="40">
        <v>117</v>
      </c>
      <c r="G26" s="40">
        <v>8.7700000000003193</v>
      </c>
      <c r="H26" s="40">
        <v>59.76</v>
      </c>
      <c r="I26" s="44">
        <f t="shared" si="1"/>
        <v>2567.5300000000007</v>
      </c>
      <c r="J26" s="53"/>
      <c r="K26" s="62">
        <f t="shared" si="0"/>
        <v>0.98222264728385644</v>
      </c>
      <c r="L26" s="63">
        <f t="shared" si="2"/>
        <v>0.99285001662786854</v>
      </c>
      <c r="M26" s="54"/>
      <c r="N26" s="54"/>
      <c r="O26" s="54"/>
      <c r="P26" s="54"/>
      <c r="Q26" s="54"/>
    </row>
    <row r="27" spans="1:18" ht="18.75" customHeight="1" x14ac:dyDescent="0.2">
      <c r="B27" s="27"/>
      <c r="C27" s="41">
        <v>766</v>
      </c>
      <c r="D27" s="41">
        <v>1249</v>
      </c>
      <c r="E27" s="41">
        <v>371</v>
      </c>
      <c r="F27" s="41">
        <v>121</v>
      </c>
      <c r="G27" s="41">
        <v>8.8700000000000792</v>
      </c>
      <c r="H27" s="41">
        <v>43.5</v>
      </c>
      <c r="I27" s="45">
        <v>2559</v>
      </c>
      <c r="J27" s="53"/>
      <c r="K27" s="64">
        <f t="shared" si="0"/>
        <v>0.97895944912012245</v>
      </c>
      <c r="L27" s="65">
        <f t="shared" si="2"/>
        <v>0.98955151158923749</v>
      </c>
      <c r="M27" s="54"/>
      <c r="N27" s="54"/>
      <c r="O27" s="54"/>
      <c r="P27" s="54"/>
      <c r="Q27" s="54"/>
    </row>
    <row r="28" spans="1:18" ht="18.75" customHeight="1" x14ac:dyDescent="0.2">
      <c r="B28" s="42"/>
      <c r="C28" s="43">
        <v>764</v>
      </c>
      <c r="D28" s="43">
        <v>1309</v>
      </c>
      <c r="E28" s="43">
        <v>375</v>
      </c>
      <c r="F28" s="43">
        <v>113</v>
      </c>
      <c r="G28" s="43">
        <v>8.5909999999999194</v>
      </c>
      <c r="H28" s="43">
        <v>43.146000000000001</v>
      </c>
      <c r="I28" s="46">
        <v>2612</v>
      </c>
      <c r="J28" s="53"/>
      <c r="K28" s="59">
        <f t="shared" si="0"/>
        <v>0.99923488905891356</v>
      </c>
      <c r="L28" s="66">
        <f t="shared" si="2"/>
        <v>1.0100463260144934</v>
      </c>
      <c r="M28" s="54"/>
      <c r="N28" s="54"/>
      <c r="O28" s="54"/>
      <c r="P28" s="54"/>
      <c r="Q28" s="54"/>
    </row>
    <row r="29" spans="1:18" ht="18.75" customHeight="1" x14ac:dyDescent="0.2">
      <c r="B29" s="27"/>
      <c r="C29" s="41">
        <v>766.59699999999998</v>
      </c>
      <c r="D29" s="41">
        <v>1321.223</v>
      </c>
      <c r="E29" s="41">
        <v>361.86799999999999</v>
      </c>
      <c r="F29" s="41">
        <v>117</v>
      </c>
      <c r="G29" s="41">
        <v>7.1600000000001698</v>
      </c>
      <c r="H29" s="41">
        <v>41.716999999999999</v>
      </c>
      <c r="I29" s="45">
        <v>2615.5410000000002</v>
      </c>
      <c r="J29" s="53"/>
      <c r="K29" s="64">
        <f t="shared" si="0"/>
        <v>1.0005895179801072</v>
      </c>
      <c r="L29" s="65">
        <f t="shared" si="2"/>
        <v>1.0114156116348676</v>
      </c>
      <c r="M29" s="54"/>
      <c r="N29" s="54"/>
      <c r="O29" s="54"/>
      <c r="P29" s="54"/>
      <c r="Q29" s="54"/>
    </row>
    <row r="30" spans="1:18" ht="18.75" customHeight="1" x14ac:dyDescent="0.2">
      <c r="B30" s="42">
        <v>2015</v>
      </c>
      <c r="C30" s="43">
        <v>727.63499999999999</v>
      </c>
      <c r="D30" s="43">
        <v>1375.9829999999999</v>
      </c>
      <c r="E30" s="43">
        <v>361.65100000000001</v>
      </c>
      <c r="F30" s="43">
        <v>107.506</v>
      </c>
      <c r="G30" s="43">
        <v>7.40700000000004</v>
      </c>
      <c r="H30" s="43">
        <v>40.604999999999997</v>
      </c>
      <c r="I30" s="46">
        <v>2620.7869999999998</v>
      </c>
      <c r="J30" s="53"/>
      <c r="K30" s="59">
        <f t="shared" si="0"/>
        <v>1.0025964039785769</v>
      </c>
      <c r="L30" s="66">
        <f t="shared" si="2"/>
        <v>1.013444211568356</v>
      </c>
      <c r="M30" s="54"/>
      <c r="N30" s="99" t="s">
        <v>22</v>
      </c>
      <c r="O30" s="100"/>
      <c r="P30" s="25"/>
      <c r="Q30" s="54"/>
    </row>
    <row r="31" spans="1:18" ht="18.75" customHeight="1" x14ac:dyDescent="0.2">
      <c r="B31" s="27"/>
      <c r="C31" s="41">
        <v>726.38499999999999</v>
      </c>
      <c r="D31" s="41">
        <v>1418.3869999999999</v>
      </c>
      <c r="E31" s="41">
        <v>389.024</v>
      </c>
      <c r="F31" s="41">
        <v>107.76900000000001</v>
      </c>
      <c r="G31" s="41">
        <v>5.8479999999999599</v>
      </c>
      <c r="H31" s="41">
        <v>42.26</v>
      </c>
      <c r="I31" s="45">
        <v>2689.6729999999998</v>
      </c>
      <c r="J31" s="53"/>
      <c r="K31" s="64">
        <f t="shared" si="0"/>
        <v>1.0289491201224177</v>
      </c>
      <c r="L31" s="65">
        <f t="shared" si="2"/>
        <v>1.0400820565966233</v>
      </c>
      <c r="M31" s="54"/>
      <c r="N31" s="50" t="s">
        <v>17</v>
      </c>
      <c r="O31" s="50" t="s">
        <v>18</v>
      </c>
      <c r="P31" s="50" t="s">
        <v>19</v>
      </c>
      <c r="Q31" s="54"/>
    </row>
    <row r="32" spans="1:18" ht="18.75" customHeight="1" x14ac:dyDescent="0.2">
      <c r="B32" s="42"/>
      <c r="C32" s="43">
        <v>734.95699999999999</v>
      </c>
      <c r="D32" s="43">
        <v>1446.9190000000001</v>
      </c>
      <c r="E32" s="43">
        <v>425.14</v>
      </c>
      <c r="F32" s="43">
        <v>108.94199999999999</v>
      </c>
      <c r="G32" s="43">
        <v>5.8479999999999999</v>
      </c>
      <c r="H32" s="43">
        <v>43.045000000000002</v>
      </c>
      <c r="I32" s="46">
        <v>2765.2539999999999</v>
      </c>
      <c r="J32" s="53"/>
      <c r="K32" s="59">
        <f t="shared" ref="K32:K37" si="3">I32/$I$10</f>
        <v>1.0578630451415454</v>
      </c>
      <c r="L32" s="66">
        <f t="shared" si="2"/>
        <v>1.0693088220508735</v>
      </c>
      <c r="M32" s="54"/>
      <c r="N32" s="70">
        <f>C32/C10</f>
        <v>0.56491698693312831</v>
      </c>
      <c r="O32" s="70">
        <f>D32/D10</f>
        <v>1.4185480392156864</v>
      </c>
      <c r="P32" s="70">
        <f>E32/E10</f>
        <v>1.8246351931330471</v>
      </c>
      <c r="Q32" s="71">
        <v>2017</v>
      </c>
      <c r="R32" s="54"/>
    </row>
    <row r="33" spans="1:18" ht="18.75" customHeight="1" x14ac:dyDescent="0.25">
      <c r="A33" s="91"/>
      <c r="B33" s="27"/>
      <c r="C33" s="41">
        <v>709.23599999999999</v>
      </c>
      <c r="D33" s="41">
        <v>1397.1479999999999</v>
      </c>
      <c r="E33" s="41">
        <v>437.20299999999997</v>
      </c>
      <c r="F33" s="41">
        <v>113.401</v>
      </c>
      <c r="G33" s="41">
        <v>5.1980000000000004</v>
      </c>
      <c r="H33" s="41">
        <v>42.091000000000001</v>
      </c>
      <c r="I33" s="45">
        <v>2704.277</v>
      </c>
      <c r="J33" s="53"/>
      <c r="K33" s="64">
        <f t="shared" si="3"/>
        <v>1.034535960214231</v>
      </c>
      <c r="L33" s="65">
        <f t="shared" si="2"/>
        <v>1.0457293447073108</v>
      </c>
      <c r="M33" s="54"/>
      <c r="N33" s="70">
        <f>C33/C10</f>
        <v>0.54514681014604149</v>
      </c>
      <c r="O33" s="70">
        <f>D33/D10</f>
        <v>1.3697529411764704</v>
      </c>
      <c r="P33" s="70">
        <f>E33/E10</f>
        <v>1.8764077253218883</v>
      </c>
      <c r="Q33" s="71">
        <v>2018</v>
      </c>
      <c r="R33" s="54"/>
    </row>
    <row r="34" spans="1:18" ht="18.75" customHeight="1" x14ac:dyDescent="0.25">
      <c r="A34" s="91"/>
      <c r="B34" s="42"/>
      <c r="C34" s="43">
        <v>714.75599999999997</v>
      </c>
      <c r="D34" s="43">
        <v>1412.8430000000001</v>
      </c>
      <c r="E34" s="43">
        <v>434.49</v>
      </c>
      <c r="F34" s="43">
        <v>112.16</v>
      </c>
      <c r="G34" s="43">
        <v>5.8479999999999999</v>
      </c>
      <c r="H34" s="43">
        <v>41.792000000000002</v>
      </c>
      <c r="I34" s="46">
        <v>2721.8890000000001</v>
      </c>
      <c r="J34" s="53"/>
      <c r="K34" s="59">
        <f t="shared" si="3"/>
        <v>1.0412735271614384</v>
      </c>
      <c r="L34" s="66">
        <f t="shared" si="2"/>
        <v>1.0525398102102845</v>
      </c>
      <c r="M34" s="54"/>
      <c r="N34" s="70">
        <f t="shared" ref="N34:P34" si="4">C34/C10</f>
        <v>0.54938970023059186</v>
      </c>
      <c r="O34" s="70">
        <f t="shared" si="4"/>
        <v>1.3851401960784315</v>
      </c>
      <c r="P34" s="70">
        <f t="shared" si="4"/>
        <v>1.8647639484978542</v>
      </c>
      <c r="Q34" s="71">
        <v>2019</v>
      </c>
      <c r="R34" s="54"/>
    </row>
    <row r="35" spans="1:18" ht="18.75" customHeight="1" x14ac:dyDescent="0.25">
      <c r="A35" s="91"/>
      <c r="B35" s="27">
        <v>2020</v>
      </c>
      <c r="C35" s="41">
        <v>639.19446200000004</v>
      </c>
      <c r="D35" s="41">
        <v>1260.516738</v>
      </c>
      <c r="E35" s="41">
        <v>199.931127</v>
      </c>
      <c r="F35" s="41">
        <v>140.64099999999999</v>
      </c>
      <c r="G35" s="41">
        <v>5.9123999999999999</v>
      </c>
      <c r="H35" s="41">
        <v>41.522399999999998</v>
      </c>
      <c r="I35" s="45">
        <v>2287.7181270000001</v>
      </c>
      <c r="J35" s="53"/>
      <c r="K35" s="64">
        <f t="shared" si="3"/>
        <v>0.87517908454475901</v>
      </c>
      <c r="L35" s="65">
        <f>I35/$I$20</f>
        <v>0.88464827302186377</v>
      </c>
      <c r="M35" s="54"/>
      <c r="N35" s="70">
        <f>C35/C10</f>
        <v>0.49131011683320525</v>
      </c>
      <c r="O35" s="70">
        <f>D35/D10</f>
        <v>1.2358007235294117</v>
      </c>
      <c r="P35" s="70">
        <f>E35/E10</f>
        <v>0.85807350643776825</v>
      </c>
      <c r="Q35" s="71">
        <v>2020</v>
      </c>
      <c r="R35" s="54"/>
    </row>
    <row r="36" spans="1:18" s="54" customFormat="1" ht="18.75" customHeight="1" x14ac:dyDescent="0.25">
      <c r="A36" s="88"/>
      <c r="B36" s="42"/>
      <c r="C36" s="43">
        <v>643.71926599999995</v>
      </c>
      <c r="D36" s="43">
        <v>1275.630165</v>
      </c>
      <c r="E36" s="43">
        <v>257.52006699999998</v>
      </c>
      <c r="F36" s="43">
        <v>124.092</v>
      </c>
      <c r="G36" s="43">
        <v>6.6567559999999997</v>
      </c>
      <c r="H36" s="43">
        <v>46.324800000000003</v>
      </c>
      <c r="I36" s="46">
        <v>2353.9430539999998</v>
      </c>
      <c r="J36" s="53"/>
      <c r="K36" s="59">
        <f t="shared" si="3"/>
        <v>0.90051379265493492</v>
      </c>
      <c r="L36" s="66">
        <f>I36/$I$20</f>
        <v>0.91025709545943179</v>
      </c>
      <c r="N36" s="70">
        <f>C36/C10</f>
        <v>0.49478805995388159</v>
      </c>
      <c r="O36" s="70">
        <f>D36/D10</f>
        <v>1.2506178088235294</v>
      </c>
      <c r="P36" s="70">
        <f>E36/E10</f>
        <v>1.105236339055794</v>
      </c>
      <c r="Q36" s="71">
        <v>2021</v>
      </c>
    </row>
    <row r="37" spans="1:18" s="54" customFormat="1" ht="18.75" customHeight="1" x14ac:dyDescent="0.25">
      <c r="A37" s="89"/>
      <c r="B37" s="113"/>
      <c r="C37" s="114">
        <v>682.46537499999999</v>
      </c>
      <c r="D37" s="114">
        <v>1267.9212580000001</v>
      </c>
      <c r="E37" s="114">
        <v>384.97521399999999</v>
      </c>
      <c r="F37" s="114">
        <v>124.977</v>
      </c>
      <c r="G37" s="41">
        <v>7.7495000000000003</v>
      </c>
      <c r="H37" s="41">
        <v>50.721829999999997</v>
      </c>
      <c r="I37" s="46">
        <v>2518.8101769999998</v>
      </c>
      <c r="J37" s="53"/>
      <c r="K37" s="59">
        <f t="shared" si="3"/>
        <v>0.96358461247130833</v>
      </c>
      <c r="L37" s="66">
        <f>I37/$I$20</f>
        <v>0.97401032358605111</v>
      </c>
      <c r="N37" s="70">
        <f t="shared" ref="N37:P37" si="5">C37/C10</f>
        <v>0.52456985011529589</v>
      </c>
      <c r="O37" s="70">
        <f t="shared" si="5"/>
        <v>1.2430600568627452</v>
      </c>
      <c r="P37" s="70">
        <f t="shared" si="5"/>
        <v>1.6522541373390558</v>
      </c>
      <c r="Q37" s="71">
        <v>2022</v>
      </c>
    </row>
    <row r="38" spans="1:18" s="54" customFormat="1" ht="18.75" customHeight="1" x14ac:dyDescent="0.25">
      <c r="A38" s="89"/>
      <c r="B38" s="42" t="s">
        <v>45</v>
      </c>
      <c r="C38" s="43">
        <v>697.51634999999999</v>
      </c>
      <c r="D38" s="43">
        <v>1212.034674</v>
      </c>
      <c r="E38" s="43">
        <v>401.26622099999997</v>
      </c>
      <c r="F38" s="43">
        <v>129.79599999999999</v>
      </c>
      <c r="G38" s="43">
        <v>7.8606499999999997</v>
      </c>
      <c r="H38" s="43">
        <v>55.137199000000003</v>
      </c>
      <c r="I38" s="46">
        <v>2503.6110939999999</v>
      </c>
      <c r="J38" s="53"/>
      <c r="K38" s="59">
        <f t="shared" ref="K38" si="6">I38/$I$10</f>
        <v>0.95777012012241769</v>
      </c>
      <c r="L38" s="66">
        <f>I38/$I$20</f>
        <v>0.96813292008569152</v>
      </c>
      <c r="N38" s="70">
        <f>C38/C10</f>
        <v>0.53613862413528057</v>
      </c>
      <c r="O38" s="70">
        <f>D38/D10</f>
        <v>1.1882692882352941</v>
      </c>
      <c r="P38" s="70">
        <f>E38/E10</f>
        <v>1.7221726223175964</v>
      </c>
      <c r="Q38" s="71">
        <v>2023</v>
      </c>
    </row>
    <row r="39" spans="1:18" ht="12" customHeight="1" x14ac:dyDescent="0.25">
      <c r="A39" s="89"/>
      <c r="B39" s="54"/>
      <c r="C39" s="54"/>
      <c r="D39" s="54"/>
      <c r="E39" s="54"/>
      <c r="F39" s="54"/>
      <c r="G39" s="67" t="s">
        <v>20</v>
      </c>
      <c r="H39" s="68">
        <f t="shared" ref="H39:H43" si="7">H32/I32</f>
        <v>1.5566381967081506E-2</v>
      </c>
      <c r="I39" s="53"/>
      <c r="J39" s="53"/>
      <c r="K39" s="54"/>
      <c r="L39" s="54"/>
      <c r="M39" s="54"/>
      <c r="N39" s="54"/>
      <c r="O39" s="54"/>
      <c r="P39" s="54"/>
      <c r="Q39" s="54"/>
    </row>
    <row r="40" spans="1:18" ht="12" customHeight="1" x14ac:dyDescent="0.2">
      <c r="B40" s="54"/>
      <c r="C40" s="54"/>
      <c r="D40" s="54"/>
      <c r="E40" s="54"/>
      <c r="F40" s="54"/>
      <c r="G40" s="67" t="s">
        <v>21</v>
      </c>
      <c r="H40" s="68">
        <f t="shared" si="7"/>
        <v>1.5564603773947713E-2</v>
      </c>
      <c r="I40" s="53"/>
      <c r="J40" s="53"/>
      <c r="K40" s="54"/>
      <c r="L40" s="54"/>
      <c r="M40" s="54"/>
      <c r="N40" s="54"/>
      <c r="O40" s="54"/>
      <c r="P40" s="54"/>
      <c r="Q40" s="54"/>
    </row>
    <row r="41" spans="1:18" ht="12" customHeight="1" x14ac:dyDescent="0.2">
      <c r="B41" s="54"/>
      <c r="C41" s="54"/>
      <c r="D41" s="54"/>
      <c r="E41" s="54"/>
      <c r="F41" s="54"/>
      <c r="G41" s="67" t="s">
        <v>27</v>
      </c>
      <c r="H41" s="68">
        <f t="shared" si="7"/>
        <v>1.5354042725474845E-2</v>
      </c>
      <c r="I41" s="53"/>
      <c r="J41" s="53"/>
      <c r="K41" s="54"/>
      <c r="L41" s="72"/>
      <c r="M41" s="54"/>
      <c r="N41" s="54"/>
      <c r="O41" s="54"/>
      <c r="P41" s="54"/>
      <c r="Q41" s="54"/>
    </row>
    <row r="42" spans="1:18" ht="12" customHeight="1" x14ac:dyDescent="0.2">
      <c r="B42" s="54"/>
      <c r="C42" s="54"/>
      <c r="D42" s="54"/>
      <c r="E42" s="54"/>
      <c r="F42" s="54"/>
      <c r="G42" s="67" t="s">
        <v>29</v>
      </c>
      <c r="H42" s="68">
        <f t="shared" si="7"/>
        <v>1.8150138126697631E-2</v>
      </c>
      <c r="I42" s="53"/>
      <c r="J42" s="53"/>
      <c r="K42" s="54"/>
      <c r="L42" s="72"/>
      <c r="M42" s="54"/>
      <c r="N42" s="54"/>
      <c r="O42" s="54"/>
      <c r="P42" s="54"/>
      <c r="Q42" s="54"/>
    </row>
    <row r="43" spans="1:18" ht="13.5" customHeight="1" x14ac:dyDescent="0.2">
      <c r="B43" s="54"/>
      <c r="C43" s="54"/>
      <c r="D43" s="54"/>
      <c r="E43" s="54"/>
      <c r="F43" s="54"/>
      <c r="G43" s="67" t="s">
        <v>38</v>
      </c>
      <c r="H43" s="92">
        <f t="shared" si="7"/>
        <v>1.967966044092756E-2</v>
      </c>
      <c r="I43" s="53"/>
      <c r="J43" s="53"/>
      <c r="K43" s="54"/>
      <c r="L43" s="72"/>
      <c r="M43" s="54"/>
      <c r="N43" s="54"/>
      <c r="O43" s="54"/>
      <c r="P43" s="54"/>
      <c r="Q43" s="54"/>
    </row>
    <row r="44" spans="1:18" ht="13.5" customHeight="1" x14ac:dyDescent="0.2">
      <c r="B44" s="54"/>
      <c r="C44" s="54"/>
      <c r="D44" s="54"/>
      <c r="E44" s="54"/>
      <c r="F44" s="54"/>
      <c r="G44" s="90" t="s">
        <v>41</v>
      </c>
      <c r="H44" s="92">
        <f>H37/I37</f>
        <v>2.0137218144962259E-2</v>
      </c>
      <c r="I44" s="53"/>
      <c r="J44" s="53"/>
      <c r="K44" s="54"/>
      <c r="L44" s="72"/>
      <c r="M44" s="54"/>
      <c r="N44" s="54"/>
      <c r="O44" s="54"/>
      <c r="P44" s="54"/>
      <c r="Q44" s="54"/>
    </row>
    <row r="45" spans="1:18" ht="13.5" customHeight="1" x14ac:dyDescent="0.2">
      <c r="B45" s="54"/>
      <c r="C45" s="54"/>
      <c r="D45" s="54"/>
      <c r="E45" s="54"/>
      <c r="F45" s="54"/>
      <c r="G45" s="90" t="s">
        <v>46</v>
      </c>
      <c r="H45" s="92">
        <f>H38/I38</f>
        <v>2.2023068651572289E-2</v>
      </c>
      <c r="I45" s="53"/>
      <c r="J45" s="53"/>
      <c r="K45" s="54"/>
      <c r="L45" s="72"/>
      <c r="M45" s="54"/>
      <c r="N45" s="54"/>
      <c r="O45" s="54"/>
      <c r="P45" s="54"/>
      <c r="Q45" s="54"/>
    </row>
    <row r="46" spans="1:18" ht="66" customHeight="1" x14ac:dyDescent="0.2">
      <c r="B46" s="69" t="s">
        <v>24</v>
      </c>
      <c r="C46" s="64">
        <f>(C32-14)/$I$46</f>
        <v>0.26488184683258098</v>
      </c>
      <c r="D46" s="64">
        <f>(D32)/$I$46</f>
        <v>0.53160254625054104</v>
      </c>
      <c r="E46" s="64">
        <f>(E32)/$I$46</f>
        <v>0.15619775986973355</v>
      </c>
      <c r="F46" s="64">
        <f>(F32)/$I$46</f>
        <v>4.0025630041229977E-2</v>
      </c>
      <c r="G46" s="64">
        <f>(G32+14)/$I$46</f>
        <v>7.2922170059144548E-3</v>
      </c>
      <c r="H46" s="64"/>
      <c r="I46" s="41">
        <f>SUM(C32:G32)</f>
        <v>2721.806</v>
      </c>
      <c r="J46" s="53"/>
      <c r="K46" s="60"/>
      <c r="L46" s="54"/>
      <c r="M46" s="54"/>
      <c r="N46" s="54"/>
      <c r="O46" s="54"/>
      <c r="P46" s="54"/>
      <c r="Q46" s="54"/>
    </row>
    <row r="47" spans="1:18" ht="24" x14ac:dyDescent="0.2">
      <c r="B47" s="69"/>
      <c r="C47" s="69"/>
      <c r="D47" s="69"/>
      <c r="E47" s="69"/>
      <c r="F47" s="69"/>
      <c r="G47" s="69" t="s">
        <v>16</v>
      </c>
      <c r="H47" s="69"/>
      <c r="I47" s="69"/>
      <c r="J47" s="53"/>
      <c r="K47" s="54"/>
      <c r="L47" s="54"/>
      <c r="M47" s="54"/>
      <c r="N47" s="54"/>
      <c r="O47" s="54"/>
      <c r="P47" s="54"/>
      <c r="Q47" s="54"/>
    </row>
    <row r="48" spans="1:18" x14ac:dyDescent="0.2">
      <c r="C48" s="54"/>
      <c r="D48" s="54"/>
      <c r="E48" s="54"/>
      <c r="F48" s="54"/>
      <c r="G48" s="54"/>
      <c r="H48" s="54"/>
      <c r="I48" s="53"/>
    </row>
    <row r="49" spans="1:9" ht="60" x14ac:dyDescent="0.2">
      <c r="B49" s="69" t="s">
        <v>28</v>
      </c>
      <c r="C49" s="64">
        <f>C34/I49</f>
        <v>0.26669034740160524</v>
      </c>
      <c r="D49" s="64">
        <f>D34/I49</f>
        <v>0.52716114379442247</v>
      </c>
      <c r="E49" s="64">
        <f>E34/I49</f>
        <v>0.16211726665116974</v>
      </c>
      <c r="F49" s="64">
        <f>F34/I49</f>
        <v>4.1849231576319812E-2</v>
      </c>
      <c r="G49" s="64">
        <f>(G34+17)/I49</f>
        <v>8.5250645778865465E-3</v>
      </c>
      <c r="H49" s="64"/>
      <c r="I49" s="41">
        <f>SUM(C34:G34)</f>
        <v>2680.0969999999998</v>
      </c>
    </row>
    <row r="50" spans="1:9" ht="24" x14ac:dyDescent="0.2">
      <c r="B50" s="69"/>
      <c r="C50" s="69"/>
      <c r="D50" s="69"/>
      <c r="E50" s="69"/>
      <c r="F50" s="69"/>
      <c r="G50" s="69" t="s">
        <v>16</v>
      </c>
      <c r="H50" s="69"/>
      <c r="I50" s="69"/>
    </row>
    <row r="51" spans="1:9" x14ac:dyDescent="0.2">
      <c r="C51" s="51"/>
      <c r="D51" s="51"/>
      <c r="E51" s="51"/>
      <c r="F51" s="51"/>
    </row>
    <row r="52" spans="1:9" ht="48" x14ac:dyDescent="0.2">
      <c r="B52" s="69" t="s">
        <v>39</v>
      </c>
      <c r="C52" s="64">
        <f>C35/I52</f>
        <v>0.2845675709897742</v>
      </c>
      <c r="D52" s="64">
        <f>D35/I52</f>
        <v>0.56117849519887364</v>
      </c>
      <c r="E52" s="64">
        <f>E35/I52</f>
        <v>8.900877363302008E-2</v>
      </c>
      <c r="F52" s="64">
        <f>F35/I52</f>
        <v>6.2612976380219051E-2</v>
      </c>
      <c r="G52" s="64">
        <f>(G35+14)/I52</f>
        <v>8.8649442969935786E-3</v>
      </c>
      <c r="H52" s="64"/>
      <c r="I52" s="41">
        <f>SUM(C35:G35)</f>
        <v>2246.1957270000003</v>
      </c>
    </row>
    <row r="53" spans="1:9" ht="24" x14ac:dyDescent="0.2">
      <c r="B53" s="69"/>
      <c r="C53" s="69"/>
      <c r="D53" s="69"/>
      <c r="E53" s="69"/>
      <c r="F53" s="69"/>
      <c r="G53" s="69" t="s">
        <v>16</v>
      </c>
      <c r="H53" s="69"/>
      <c r="I53" s="69"/>
    </row>
    <row r="54" spans="1:9" x14ac:dyDescent="0.2">
      <c r="C54" s="51"/>
      <c r="D54" s="51"/>
      <c r="E54" s="51"/>
      <c r="F54" s="51"/>
    </row>
    <row r="55" spans="1:9" ht="48" x14ac:dyDescent="0.2">
      <c r="B55" s="69" t="s">
        <v>43</v>
      </c>
      <c r="C55" s="64">
        <f>C36/I55</f>
        <v>0.27895396688086693</v>
      </c>
      <c r="D55" s="64">
        <f>D36/I55</f>
        <v>0.55279081052025691</v>
      </c>
      <c r="E55" s="64">
        <f>E36/I55</f>
        <v>0.11159561012902267</v>
      </c>
      <c r="F55" s="64">
        <f>F36/I55</f>
        <v>5.3774925633778593E-2</v>
      </c>
      <c r="G55" s="64">
        <f>(G36+9.5)/I55</f>
        <v>7.0014856105398105E-3</v>
      </c>
      <c r="H55" s="64"/>
      <c r="I55" s="41">
        <f>SUM(C36:G36)</f>
        <v>2307.618254</v>
      </c>
    </row>
    <row r="56" spans="1:9" ht="24" x14ac:dyDescent="0.2">
      <c r="B56" s="69"/>
      <c r="C56" s="69"/>
      <c r="D56" s="69"/>
      <c r="E56" s="69"/>
      <c r="F56" s="69"/>
      <c r="G56" s="69" t="s">
        <v>16</v>
      </c>
      <c r="H56" s="69"/>
      <c r="I56" s="69"/>
    </row>
    <row r="57" spans="1:9" x14ac:dyDescent="0.2">
      <c r="B57" s="93"/>
      <c r="C57" s="93"/>
      <c r="D57" s="93"/>
      <c r="E57" s="93"/>
      <c r="F57" s="93"/>
      <c r="G57" s="93"/>
      <c r="H57" s="93"/>
      <c r="I57" s="93"/>
    </row>
    <row r="58" spans="1:9" ht="48" x14ac:dyDescent="0.2">
      <c r="B58" s="115" t="s">
        <v>49</v>
      </c>
      <c r="C58" s="64">
        <f>C37/I58</f>
        <v>0.27651578025136231</v>
      </c>
      <c r="D58" s="64">
        <f>D37/I58</f>
        <v>0.51372604207672645</v>
      </c>
      <c r="E58" s="64">
        <f>E37/I58</f>
        <v>0.15598113190232571</v>
      </c>
      <c r="F58" s="64">
        <f>F37/I58</f>
        <v>5.0637166271584849E-2</v>
      </c>
      <c r="G58" s="64">
        <f>G37/I58</f>
        <v>3.1398794980008068E-3</v>
      </c>
      <c r="H58" s="64"/>
      <c r="I58" s="41">
        <f>SUM(C37:G37)</f>
        <v>2468.0883469999999</v>
      </c>
    </row>
    <row r="59" spans="1:9" ht="24" x14ac:dyDescent="0.2">
      <c r="B59" s="115"/>
      <c r="C59" s="115"/>
      <c r="D59" s="115"/>
      <c r="E59" s="115"/>
      <c r="F59" s="115"/>
      <c r="G59" s="115" t="s">
        <v>16</v>
      </c>
      <c r="H59" s="115"/>
      <c r="I59" s="115"/>
    </row>
    <row r="60" spans="1:9" x14ac:dyDescent="0.2">
      <c r="B60" s="116"/>
      <c r="C60" s="116"/>
      <c r="D60" s="116"/>
      <c r="E60" s="116"/>
      <c r="F60" s="116"/>
      <c r="G60" s="116"/>
      <c r="H60" s="116"/>
      <c r="I60" s="116"/>
    </row>
    <row r="61" spans="1:9" x14ac:dyDescent="0.2">
      <c r="B61" s="117"/>
      <c r="C61" s="117"/>
      <c r="D61" s="117"/>
      <c r="E61" s="117"/>
      <c r="F61" s="117"/>
      <c r="G61" s="117"/>
      <c r="H61" s="117"/>
      <c r="I61" s="117"/>
    </row>
    <row r="62" spans="1:9" ht="60" x14ac:dyDescent="0.2">
      <c r="B62" s="115" t="s">
        <v>48</v>
      </c>
      <c r="C62" s="64">
        <f>C38/$I$62</f>
        <v>0.27860411374259553</v>
      </c>
      <c r="D62" s="64">
        <f t="shared" ref="D62:G62" si="8">D38/$I$62</f>
        <v>0.48411459627443243</v>
      </c>
      <c r="E62" s="64">
        <f t="shared" si="8"/>
        <v>0.16027498119082867</v>
      </c>
      <c r="F62" s="64">
        <f t="shared" si="8"/>
        <v>5.1843515277217415E-2</v>
      </c>
      <c r="G62" s="64">
        <f t="shared" si="8"/>
        <v>3.1397248633537171E-3</v>
      </c>
      <c r="H62" s="64"/>
      <c r="I62" s="41">
        <f>I38</f>
        <v>2503.6110939999999</v>
      </c>
    </row>
    <row r="63" spans="1:9" ht="24" x14ac:dyDescent="0.2">
      <c r="B63" s="69"/>
      <c r="C63" s="69"/>
      <c r="D63" s="69"/>
      <c r="E63" s="69"/>
      <c r="F63" s="69"/>
      <c r="G63" s="69" t="s">
        <v>16</v>
      </c>
      <c r="H63" s="69"/>
      <c r="I63" s="69"/>
    </row>
    <row r="64" spans="1:9" x14ac:dyDescent="0.2">
      <c r="A64" s="54"/>
    </row>
    <row r="65" spans="1:10" s="81" customFormat="1" x14ac:dyDescent="0.2">
      <c r="A65" s="81" t="s">
        <v>36</v>
      </c>
      <c r="I65" s="82"/>
      <c r="J65" s="82"/>
    </row>
    <row r="66" spans="1:10" x14ac:dyDescent="0.2">
      <c r="A66" s="54" t="s">
        <v>44</v>
      </c>
      <c r="B66" s="49"/>
      <c r="C66" s="83" t="s">
        <v>18</v>
      </c>
      <c r="D66" s="83" t="s">
        <v>30</v>
      </c>
    </row>
    <row r="67" spans="1:10" x14ac:dyDescent="0.2">
      <c r="B67" s="26">
        <v>1995</v>
      </c>
      <c r="C67" s="86">
        <f>'Berechnung Schiene KS'!C6/'Berechnung Schiene KS'!F6*100</f>
        <v>42.138802438717029</v>
      </c>
      <c r="D67" s="119">
        <f>'Berechnung Schiene KS'!D6/'Berechnung Schiene KS'!F6*100</f>
        <v>57.861197561282971</v>
      </c>
      <c r="E67" s="87"/>
    </row>
    <row r="68" spans="1:10" x14ac:dyDescent="0.2">
      <c r="A68" s="54"/>
      <c r="B68" s="27">
        <v>1996</v>
      </c>
      <c r="C68" s="118">
        <f>'Berechnung Schiene KS'!C7/'Berechnung Schiene KS'!F7*100</f>
        <v>40.727094728505143</v>
      </c>
      <c r="D68" s="120">
        <f>'Berechnung Schiene KS'!D7/'Berechnung Schiene KS'!F7*100</f>
        <v>59.272905271494857</v>
      </c>
      <c r="E68" s="87"/>
    </row>
    <row r="69" spans="1:10" x14ac:dyDescent="0.2">
      <c r="B69" s="26">
        <v>1997</v>
      </c>
      <c r="C69" s="86">
        <f>'Berechnung Schiene KS'!C8/'Berechnung Schiene KS'!F8*100</f>
        <v>37.972976978094266</v>
      </c>
      <c r="D69" s="119">
        <f>'Berechnung Schiene KS'!D8/'Berechnung Schiene KS'!F8*100</f>
        <v>62.027023021905734</v>
      </c>
      <c r="E69" s="87"/>
    </row>
    <row r="70" spans="1:10" x14ac:dyDescent="0.2">
      <c r="B70" s="27">
        <v>1998</v>
      </c>
      <c r="C70" s="118">
        <f>'Berechnung Schiene KS'!C9/'Berechnung Schiene KS'!F9*100</f>
        <v>36.153914860482573</v>
      </c>
      <c r="D70" s="120">
        <f>'Berechnung Schiene KS'!D9/'Berechnung Schiene KS'!F9*100</f>
        <v>63.846085139517427</v>
      </c>
      <c r="E70" s="87"/>
    </row>
    <row r="71" spans="1:10" x14ac:dyDescent="0.2">
      <c r="B71" s="26">
        <v>1999</v>
      </c>
      <c r="C71" s="86">
        <f>'Berechnung Schiene KS'!C10/'Berechnung Schiene KS'!F10*100</f>
        <v>34.206930072793199</v>
      </c>
      <c r="D71" s="119">
        <f>'Berechnung Schiene KS'!D10/'Berechnung Schiene KS'!F10*100</f>
        <v>65.793069927206787</v>
      </c>
      <c r="E71" s="87"/>
    </row>
    <row r="72" spans="1:10" x14ac:dyDescent="0.2">
      <c r="B72" s="27">
        <v>2000</v>
      </c>
      <c r="C72" s="118">
        <f>'Berechnung Schiene KS'!C11/'Berechnung Schiene KS'!F11*100</f>
        <v>34.113847726765393</v>
      </c>
      <c r="D72" s="120">
        <f>'Berechnung Schiene KS'!D11/'Berechnung Schiene KS'!F11*100</f>
        <v>65.886152273234615</v>
      </c>
      <c r="E72" s="95"/>
    </row>
    <row r="73" spans="1:10" x14ac:dyDescent="0.2">
      <c r="B73" s="26">
        <v>2001</v>
      </c>
      <c r="C73" s="86">
        <f>'Berechnung Schiene KS'!C12/'Berechnung Schiene KS'!F12*100</f>
        <v>34.043062683831302</v>
      </c>
      <c r="D73" s="119">
        <f>'Berechnung Schiene KS'!D12/'Berechnung Schiene KS'!F12*100</f>
        <v>65.956937316168691</v>
      </c>
      <c r="E73" s="87"/>
    </row>
    <row r="74" spans="1:10" x14ac:dyDescent="0.2">
      <c r="B74" s="27">
        <v>2002</v>
      </c>
      <c r="C74" s="118">
        <f>'Berechnung Schiene KS'!C13/'Berechnung Schiene KS'!F13*100</f>
        <v>31.232787971064646</v>
      </c>
      <c r="D74" s="120">
        <f>'Berechnung Schiene KS'!D13/'Berechnung Schiene KS'!F13*100</f>
        <v>68.767212028935347</v>
      </c>
      <c r="E74" s="87"/>
    </row>
    <row r="75" spans="1:10" x14ac:dyDescent="0.2">
      <c r="B75" s="26">
        <v>2003</v>
      </c>
      <c r="C75" s="86">
        <f>'Berechnung Schiene KS'!C14/'Berechnung Schiene KS'!F14*100</f>
        <v>29.851709294995864</v>
      </c>
      <c r="D75" s="119">
        <f>'Berechnung Schiene KS'!D14/'Berechnung Schiene KS'!F14*100</f>
        <v>70.148290705004129</v>
      </c>
      <c r="E75" s="87"/>
    </row>
    <row r="76" spans="1:10" x14ac:dyDescent="0.2">
      <c r="B76" s="27">
        <v>2004</v>
      </c>
      <c r="C76" s="118">
        <f>'Berechnung Schiene KS'!C15/'Berechnung Schiene KS'!F15*100</f>
        <v>30.479161403025824</v>
      </c>
      <c r="D76" s="120">
        <f>'Berechnung Schiene KS'!D15/'Berechnung Schiene KS'!F15*100</f>
        <v>69.520838596974173</v>
      </c>
      <c r="E76" s="87"/>
    </row>
    <row r="77" spans="1:10" x14ac:dyDescent="0.2">
      <c r="B77" s="26">
        <v>2005</v>
      </c>
      <c r="C77" s="86">
        <f>'Berechnung Schiene KS'!C16/'Berechnung Schiene KS'!F16*100</f>
        <v>30.24868498132577</v>
      </c>
      <c r="D77" s="119">
        <f>'Berechnung Schiene KS'!D16/'Berechnung Schiene KS'!F16*100</f>
        <v>69.751315018674248</v>
      </c>
      <c r="E77" s="87"/>
    </row>
    <row r="78" spans="1:10" x14ac:dyDescent="0.2">
      <c r="B78" s="27">
        <v>2006</v>
      </c>
      <c r="C78" s="118">
        <f>'Berechnung Schiene KS'!C17/'Berechnung Schiene KS'!F17*100</f>
        <v>28.41315577585075</v>
      </c>
      <c r="D78" s="120">
        <f>'Berechnung Schiene KS'!D17/'Berechnung Schiene KS'!F17*100</f>
        <v>71.586844224149246</v>
      </c>
      <c r="E78" s="87"/>
    </row>
    <row r="79" spans="1:10" x14ac:dyDescent="0.2">
      <c r="B79" s="26">
        <v>2007</v>
      </c>
      <c r="C79" s="86">
        <f>'Berechnung Schiene KS'!C18/'Berechnung Schiene KS'!F18*100</f>
        <v>28.251316412043582</v>
      </c>
      <c r="D79" s="119">
        <f>'Berechnung Schiene KS'!D18/'Berechnung Schiene KS'!F18*100</f>
        <v>71.748683587956421</v>
      </c>
      <c r="E79" s="87"/>
    </row>
    <row r="80" spans="1:10" x14ac:dyDescent="0.2">
      <c r="B80" s="27">
        <v>2008</v>
      </c>
      <c r="C80" s="118">
        <f>'Berechnung Schiene KS'!C19/'Berechnung Schiene KS'!F19*100</f>
        <v>29.263374760993621</v>
      </c>
      <c r="D80" s="120">
        <f>'Berechnung Schiene KS'!D19/'Berechnung Schiene KS'!F19*100</f>
        <v>70.736625239006372</v>
      </c>
      <c r="E80" s="87"/>
    </row>
    <row r="81" spans="1:5" x14ac:dyDescent="0.2">
      <c r="B81" s="26">
        <v>2009</v>
      </c>
      <c r="C81" s="86">
        <f>'Berechnung Schiene KS'!C20/'Berechnung Schiene KS'!F20*100</f>
        <v>28.99004416864145</v>
      </c>
      <c r="D81" s="119">
        <f>'Berechnung Schiene KS'!D20/'Berechnung Schiene KS'!F20*100</f>
        <v>71.009955831358553</v>
      </c>
      <c r="E81" s="87"/>
    </row>
    <row r="82" spans="1:5" x14ac:dyDescent="0.2">
      <c r="B82" s="27">
        <v>2010</v>
      </c>
      <c r="C82" s="118">
        <f>'Berechnung Schiene KS'!C21/'Berechnung Schiene KS'!F21*100</f>
        <v>28.588831118387471</v>
      </c>
      <c r="D82" s="120">
        <f>'Berechnung Schiene KS'!D21/'Berechnung Schiene KS'!F21*100</f>
        <v>71.411168881612525</v>
      </c>
      <c r="E82" s="87"/>
    </row>
    <row r="83" spans="1:5" x14ac:dyDescent="0.2">
      <c r="B83" s="26">
        <v>2011</v>
      </c>
      <c r="C83" s="86">
        <f>'Berechnung Schiene KS'!C22/'Berechnung Schiene KS'!F22*100</f>
        <v>28.395407326961518</v>
      </c>
      <c r="D83" s="119">
        <f>'Berechnung Schiene KS'!D22/'Berechnung Schiene KS'!F22*100</f>
        <v>71.604592673038482</v>
      </c>
      <c r="E83" s="87"/>
    </row>
    <row r="84" spans="1:5" x14ac:dyDescent="0.2">
      <c r="B84" s="27">
        <v>2012</v>
      </c>
      <c r="C84" s="118">
        <f>'Berechnung Schiene KS'!C23/'Berechnung Schiene KS'!F23*100</f>
        <v>28.338810527205453</v>
      </c>
      <c r="D84" s="120">
        <f>'Berechnung Schiene KS'!D23/'Berechnung Schiene KS'!F23*100</f>
        <v>71.661189472794547</v>
      </c>
      <c r="E84" s="87"/>
    </row>
    <row r="85" spans="1:5" x14ac:dyDescent="0.2">
      <c r="A85" s="54" t="s">
        <v>40</v>
      </c>
      <c r="B85" s="26">
        <v>2013</v>
      </c>
      <c r="C85" s="86">
        <f>'Berechnung Schiene KS'!C24/'Berechnung Schiene KS'!F24*100</f>
        <v>30.520043094014987</v>
      </c>
      <c r="D85" s="119">
        <f>'Berechnung Schiene KS'!D24/'Berechnung Schiene KS'!F24*100</f>
        <v>69.479956905985006</v>
      </c>
      <c r="E85" s="87"/>
    </row>
    <row r="86" spans="1:5" x14ac:dyDescent="0.2">
      <c r="B86" s="27">
        <v>2014</v>
      </c>
      <c r="C86" s="118">
        <f>'Berechnung Schiene KS'!C25/'Berechnung Schiene KS'!F25*100</f>
        <v>27.327467659402387</v>
      </c>
      <c r="D86" s="120">
        <f>'Berechnung Schiene KS'!D25/'Berechnung Schiene KS'!F25*100</f>
        <v>72.672532340597613</v>
      </c>
      <c r="E86" s="87"/>
    </row>
    <row r="87" spans="1:5" x14ac:dyDescent="0.2">
      <c r="B87" s="26">
        <v>2015</v>
      </c>
      <c r="C87" s="86">
        <f>'Berechnung Schiene KS'!C26/'Berechnung Schiene KS'!F26*100</f>
        <v>27.513835141546107</v>
      </c>
      <c r="D87" s="119">
        <f>'Berechnung Schiene KS'!D26/'Berechnung Schiene KS'!F26*100</f>
        <v>72.48616485845389</v>
      </c>
      <c r="E87" s="87"/>
    </row>
    <row r="88" spans="1:5" x14ac:dyDescent="0.2">
      <c r="B88" s="27">
        <v>2016</v>
      </c>
      <c r="C88" s="118">
        <f>'Berechnung Schiene KS'!C27/'Berechnung Schiene KS'!F27*100</f>
        <v>26.557922884839058</v>
      </c>
      <c r="D88" s="120">
        <f>'Berechnung Schiene KS'!D27/'Berechnung Schiene KS'!F27*100</f>
        <v>73.442077115160942</v>
      </c>
      <c r="E88" s="87"/>
    </row>
    <row r="89" spans="1:5" x14ac:dyDescent="0.2">
      <c r="B89" s="26">
        <v>2017</v>
      </c>
      <c r="C89" s="86">
        <f>'Berechnung Schiene KS'!C28/'Berechnung Schiene KS'!F28*100</f>
        <v>27.602807149226159</v>
      </c>
      <c r="D89" s="119">
        <f>'Berechnung Schiene KS'!D28/'Berechnung Schiene KS'!F28*100</f>
        <v>72.397192850773834</v>
      </c>
      <c r="E89" s="87"/>
    </row>
    <row r="90" spans="1:5" x14ac:dyDescent="0.2">
      <c r="B90" s="27">
        <v>2018</v>
      </c>
      <c r="C90" s="118">
        <f>'Berechnung Schiene KS'!C29/'Berechnung Schiene KS'!F29*100</f>
        <v>27.807871460585375</v>
      </c>
      <c r="D90" s="120">
        <f>'Berechnung Schiene KS'!D29/'Berechnung Schiene KS'!F29*100</f>
        <v>72.192128539414625</v>
      </c>
      <c r="E90" s="87"/>
    </row>
    <row r="91" spans="1:5" x14ac:dyDescent="0.2">
      <c r="B91" s="26">
        <v>2019</v>
      </c>
      <c r="C91" s="86">
        <f>'Berechnung Schiene KS'!C30/'Berechnung Schiene KS'!F30*100</f>
        <v>26.272395677280198</v>
      </c>
      <c r="D91" s="119">
        <f>'Berechnung Schiene KS'!D30/'Berechnung Schiene KS'!F30*100</f>
        <v>73.727604322719813</v>
      </c>
      <c r="E91" s="87"/>
    </row>
    <row r="92" spans="1:5" x14ac:dyDescent="0.2">
      <c r="B92" s="27">
        <v>2020</v>
      </c>
      <c r="C92" s="118">
        <f>'Berechnung Schiene KS'!C31/'Berechnung Schiene KS'!F31*100</f>
        <v>26.825742606661528</v>
      </c>
      <c r="D92" s="120">
        <f>'Berechnung Schiene KS'!D31/'Berechnung Schiene KS'!F31*100</f>
        <v>73.174257393338465</v>
      </c>
      <c r="E92" s="87"/>
    </row>
    <row r="93" spans="1:5" x14ac:dyDescent="0.2">
      <c r="B93" s="26">
        <v>2021</v>
      </c>
      <c r="C93" s="86">
        <f>'Berechnung Schiene KS'!C32/'Berechnung Schiene KS'!F32*100</f>
        <v>25.481199394049721</v>
      </c>
      <c r="D93" s="119">
        <f>'Berechnung Schiene KS'!D32/'Berechnung Schiene KS'!F32*100</f>
        <v>74.51880060595029</v>
      </c>
      <c r="E93" s="87"/>
    </row>
    <row r="94" spans="1:5" x14ac:dyDescent="0.2">
      <c r="B94" s="27">
        <v>2022</v>
      </c>
      <c r="C94" s="118">
        <f>'Berechnung Schiene KS'!C33/'Berechnung Schiene KS'!F33*100</f>
        <v>24.357906646489397</v>
      </c>
      <c r="D94" s="120">
        <f>'Berechnung Schiene KS'!D33/'Berechnung Schiene KS'!F33*100</f>
        <v>75.642093353510603</v>
      </c>
    </row>
    <row r="95" spans="1:5" x14ac:dyDescent="0.2">
      <c r="B95" s="26">
        <v>2023</v>
      </c>
      <c r="C95" s="86">
        <f>'Berechnung Schiene KS'!C34/'Berechnung Schiene KS'!F34*100</f>
        <v>24.502149665739235</v>
      </c>
      <c r="D95" s="119">
        <f>'Berechnung Schiene KS'!D34/'Berechnung Schiene KS'!F34*100</f>
        <v>75.497850334260761</v>
      </c>
    </row>
    <row r="96" spans="1:5" x14ac:dyDescent="0.2">
      <c r="B96" s="27"/>
      <c r="C96" s="118"/>
      <c r="D96" s="120"/>
    </row>
    <row r="97" spans="3:4" x14ac:dyDescent="0.2">
      <c r="C97" s="54"/>
      <c r="D97" s="54"/>
    </row>
    <row r="98" spans="3:4" x14ac:dyDescent="0.2">
      <c r="C98" s="54"/>
      <c r="D98" s="54"/>
    </row>
  </sheetData>
  <sheetProtection selectLockedCells="1"/>
  <mergeCells count="7">
    <mergeCell ref="N30:O30"/>
    <mergeCell ref="B6:G6"/>
    <mergeCell ref="B1:G1"/>
    <mergeCell ref="B2:G2"/>
    <mergeCell ref="B3:G3"/>
    <mergeCell ref="B4:G4"/>
    <mergeCell ref="B5:G5"/>
  </mergeCells>
  <phoneticPr fontId="19" type="noConversion"/>
  <conditionalFormatting sqref="J9 M9 Q9:U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ignoredErrors>
    <ignoredError sqref="I19:I20 I18 I10 I12 I22 I24 I26" formulaRange="1"/>
    <ignoredError sqref="O35:O3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3"/>
  <sheetViews>
    <sheetView showGridLines="0" tabSelected="1" zoomScale="120" zoomScaleNormal="120" workbookViewId="0">
      <selection activeCell="R21" sqref="R21"/>
    </sheetView>
  </sheetViews>
  <sheetFormatPr baseColWidth="10" defaultRowHeight="12.75" x14ac:dyDescent="0.2"/>
  <cols>
    <col min="1" max="1" width="3.28515625" style="34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3" style="1" customWidth="1"/>
    <col min="12" max="12" width="1.7109375" style="1" customWidth="1"/>
    <col min="13" max="13" width="12.85546875" style="1" customWidth="1"/>
    <col min="14" max="14" width="3.140625" style="1" customWidth="1"/>
    <col min="15" max="15" width="15.85546875" style="1" customWidth="1"/>
    <col min="16" max="16" width="8.28515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5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9"/>
    </row>
    <row r="2" spans="1:25" ht="20.25" customHeight="1" x14ac:dyDescent="0.2">
      <c r="A2" s="3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30"/>
      <c r="Q2" s="109" t="s">
        <v>7</v>
      </c>
      <c r="R2" s="110"/>
      <c r="S2" s="110"/>
      <c r="T2" s="110"/>
      <c r="U2" s="110"/>
      <c r="V2" s="110"/>
      <c r="W2" s="110"/>
      <c r="X2" s="110"/>
      <c r="Y2" s="111"/>
    </row>
    <row r="3" spans="1:25" ht="18.75" customHeight="1" x14ac:dyDescent="0.3">
      <c r="A3" s="36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O3" s="30"/>
      <c r="Q3" s="17"/>
      <c r="R3" s="18"/>
      <c r="S3" s="23"/>
      <c r="T3" s="18"/>
      <c r="U3" s="18"/>
      <c r="V3" s="23"/>
      <c r="W3" s="18"/>
      <c r="X3" s="18"/>
      <c r="Y3" s="19"/>
    </row>
    <row r="4" spans="1:25" ht="15.95" customHeight="1" x14ac:dyDescent="0.2">
      <c r="A4" s="3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30"/>
      <c r="Q4" s="17"/>
      <c r="R4" s="18"/>
      <c r="S4" s="18"/>
      <c r="T4" s="18"/>
      <c r="U4" s="18"/>
      <c r="V4" s="18"/>
      <c r="W4" s="18"/>
      <c r="X4" s="18"/>
      <c r="Y4" s="19"/>
    </row>
    <row r="5" spans="1:25" ht="7.5" customHeight="1" x14ac:dyDescent="0.2">
      <c r="A5" s="3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30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 x14ac:dyDescent="0.2">
      <c r="A6" s="36"/>
      <c r="C6" s="4"/>
      <c r="O6" s="30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 x14ac:dyDescent="0.2">
      <c r="A7" s="36"/>
      <c r="C7" s="4"/>
      <c r="O7" s="30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 x14ac:dyDescent="0.2">
      <c r="A8" s="36"/>
      <c r="C8" s="4"/>
      <c r="O8" s="30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 x14ac:dyDescent="0.2">
      <c r="A9" s="36"/>
      <c r="C9" s="4"/>
      <c r="O9" s="30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 x14ac:dyDescent="0.2">
      <c r="A10" s="36"/>
      <c r="C10" s="4"/>
      <c r="O10" s="30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 x14ac:dyDescent="0.2">
      <c r="A11" s="36"/>
      <c r="C11" s="4"/>
      <c r="O11" s="30"/>
      <c r="Q11" s="17"/>
      <c r="R11" s="23" t="s">
        <v>4</v>
      </c>
      <c r="S11" s="18"/>
      <c r="T11" s="18"/>
      <c r="U11" s="18"/>
      <c r="V11" s="18"/>
      <c r="W11" s="18"/>
      <c r="X11" s="18"/>
      <c r="Y11" s="19"/>
    </row>
    <row r="12" spans="1:25" ht="16.5" customHeight="1" x14ac:dyDescent="0.2">
      <c r="A12" s="36"/>
      <c r="C12" s="4"/>
      <c r="O12" s="30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 x14ac:dyDescent="0.2">
      <c r="A13" s="36"/>
      <c r="C13" s="4"/>
      <c r="O13" s="30"/>
      <c r="Q13" s="17"/>
      <c r="R13" s="23" t="s">
        <v>5</v>
      </c>
      <c r="S13" s="18"/>
      <c r="T13" s="18"/>
      <c r="U13" s="18"/>
      <c r="V13" s="18"/>
      <c r="W13" s="18"/>
      <c r="X13" s="18"/>
      <c r="Y13" s="19"/>
    </row>
    <row r="14" spans="1:25" ht="16.5" customHeight="1" x14ac:dyDescent="0.2">
      <c r="A14" s="36"/>
      <c r="C14" s="4"/>
      <c r="O14" s="30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 x14ac:dyDescent="0.2">
      <c r="A15" s="36"/>
      <c r="C15" s="4"/>
      <c r="O15" s="30"/>
      <c r="Q15" s="17"/>
      <c r="R15" s="18"/>
      <c r="S15" s="23" t="s">
        <v>6</v>
      </c>
      <c r="T15" s="18"/>
      <c r="U15" s="18"/>
      <c r="V15" s="23" t="s">
        <v>6</v>
      </c>
      <c r="W15" s="18"/>
      <c r="X15" s="18"/>
      <c r="Y15" s="19"/>
    </row>
    <row r="16" spans="1:25" ht="16.5" customHeight="1" x14ac:dyDescent="0.2">
      <c r="A16" s="36"/>
      <c r="C16" s="4"/>
      <c r="O16" s="30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 x14ac:dyDescent="0.2">
      <c r="A17" s="36"/>
      <c r="C17" s="4"/>
      <c r="O17" s="30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 x14ac:dyDescent="0.2">
      <c r="A18" s="36"/>
      <c r="C18" s="4"/>
      <c r="O18" s="30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87" customHeight="1" x14ac:dyDescent="0.2">
      <c r="A19" s="36"/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9"/>
      <c r="O19" s="30"/>
      <c r="Q19" s="20"/>
      <c r="R19" s="21"/>
      <c r="S19" s="21"/>
      <c r="T19" s="21"/>
      <c r="U19" s="21"/>
      <c r="V19" s="21"/>
      <c r="W19" s="21"/>
      <c r="X19" s="21"/>
      <c r="Y19" s="22"/>
    </row>
    <row r="20" spans="1:25" ht="9" customHeight="1" x14ac:dyDescent="0.2">
      <c r="A20" s="36"/>
      <c r="B20" s="9"/>
      <c r="C20" s="10"/>
      <c r="D20" s="11"/>
      <c r="E20" s="112"/>
      <c r="F20" s="11"/>
      <c r="G20" s="112"/>
      <c r="H20" s="11"/>
      <c r="I20" s="112"/>
      <c r="J20" s="11"/>
      <c r="K20" s="112"/>
      <c r="L20" s="11"/>
      <c r="M20" s="112"/>
      <c r="N20" s="9"/>
      <c r="O20" s="30"/>
    </row>
    <row r="21" spans="1:25" ht="11.25" customHeight="1" x14ac:dyDescent="0.2">
      <c r="A21" s="36"/>
      <c r="B21" s="9"/>
      <c r="C21" s="10"/>
      <c r="D21" s="11"/>
      <c r="E21" s="112"/>
      <c r="F21" s="11"/>
      <c r="G21" s="112"/>
      <c r="H21" s="11"/>
      <c r="I21" s="112"/>
      <c r="J21" s="11"/>
      <c r="K21" s="112"/>
      <c r="L21" s="11"/>
      <c r="M21" s="112"/>
      <c r="N21" s="9"/>
      <c r="O21" s="30"/>
    </row>
    <row r="22" spans="1:25" ht="3.75" customHeight="1" x14ac:dyDescent="0.2">
      <c r="A22" s="36"/>
      <c r="B22" s="9"/>
      <c r="C22" s="10"/>
      <c r="D22" s="11"/>
      <c r="E22" s="33"/>
      <c r="F22" s="11"/>
      <c r="G22" s="33"/>
      <c r="H22" s="11"/>
      <c r="I22" s="33"/>
      <c r="J22" s="11"/>
      <c r="K22" s="33"/>
      <c r="L22" s="11"/>
      <c r="M22" s="33"/>
      <c r="N22" s="9"/>
      <c r="O22" s="30"/>
    </row>
    <row r="23" spans="1:25" ht="15.75" customHeight="1" x14ac:dyDescent="0.2">
      <c r="A23" s="37"/>
      <c r="B23" s="31"/>
      <c r="C23" s="38"/>
      <c r="D23" s="39"/>
      <c r="E23" s="39"/>
      <c r="F23" s="39"/>
      <c r="G23" s="39"/>
      <c r="H23" s="39"/>
      <c r="I23" s="39"/>
      <c r="J23" s="39"/>
      <c r="K23" s="39"/>
      <c r="L23" s="39"/>
      <c r="M23" s="31"/>
      <c r="N23" s="31"/>
      <c r="O23" s="32"/>
    </row>
    <row r="24" spans="1:25" ht="21.75" customHeight="1" x14ac:dyDescent="0.2"/>
    <row r="25" spans="1:25" ht="6.75" customHeight="1" x14ac:dyDescent="0.2"/>
    <row r="26" spans="1:25" ht="6" customHeight="1" x14ac:dyDescent="0.2">
      <c r="B26" s="6"/>
      <c r="C26" s="6"/>
      <c r="D26" s="6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25" ht="4.5" customHeight="1" x14ac:dyDescent="0.2">
      <c r="B27" s="6"/>
      <c r="C27" s="6"/>
      <c r="D27" s="6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25" ht="6" customHeight="1" x14ac:dyDescent="0.2">
      <c r="B28" s="6"/>
      <c r="C28" s="6"/>
      <c r="D28" s="6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25" ht="6.75" customHeight="1" x14ac:dyDescent="0.2"/>
    <row r="30" spans="1:25" ht="4.5" customHeight="1" x14ac:dyDescent="0.2">
      <c r="H30" s="3"/>
      <c r="I30" s="3"/>
      <c r="J30" s="3"/>
      <c r="K30" s="3"/>
      <c r="L30" s="3"/>
    </row>
    <row r="31" spans="1:25" ht="18" customHeight="1" x14ac:dyDescent="0.2">
      <c r="B31" s="16"/>
      <c r="C31" s="16"/>
      <c r="D31" s="16"/>
      <c r="E31" s="16"/>
      <c r="F31" s="16"/>
      <c r="G31" s="3"/>
      <c r="H31" s="3"/>
      <c r="I31" s="3"/>
      <c r="J31" s="3"/>
      <c r="K31" s="3"/>
      <c r="L31" s="3"/>
    </row>
    <row r="32" spans="1:25" x14ac:dyDescent="0.2">
      <c r="B32" s="16"/>
      <c r="C32" s="16"/>
      <c r="D32" s="16"/>
      <c r="E32" s="16"/>
      <c r="F32" s="16"/>
      <c r="G32" s="3"/>
      <c r="H32" s="3"/>
      <c r="I32" s="3"/>
      <c r="J32" s="3"/>
      <c r="K32" s="3"/>
      <c r="L32" s="3"/>
    </row>
    <row r="33" spans="2:12" x14ac:dyDescent="0.2">
      <c r="B33" s="16"/>
      <c r="C33" s="16"/>
      <c r="D33" s="16"/>
      <c r="E33" s="16"/>
      <c r="F33" s="16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Berechnung Schiene KS</vt:lpstr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2018-05-14T12:25:35Z</cp:lastPrinted>
  <dcterms:created xsi:type="dcterms:W3CDTF">2010-08-25T11:28:54Z</dcterms:created>
  <dcterms:modified xsi:type="dcterms:W3CDTF">2025-03-26T10:38:25Z</dcterms:modified>
</cp:coreProperties>
</file>