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8_RESSOURCEN-ABFALL\8-8_Rohstoffe-Ressource\8-8-7_Rohstoffprod\"/>
    </mc:Choice>
  </mc:AlternateContent>
  <xr:revisionPtr revIDLastSave="0" documentId="13_ncr:1_{FC3D2E89-3F75-4C71-96E5-AB57DBD0AFD7}" xr6:coauthVersionLast="47" xr6:coauthVersionMax="47" xr10:uidLastSave="{00000000-0000-0000-0000-000000000000}"/>
  <bookViews>
    <workbookView xWindow="-120" yWindow="-120" windowWidth="29040" windowHeight="17640" tabRatio="484" firstSheet="1" activeTab="2" xr2:uid="{00000000-000D-0000-FFFF-FFFF00000000}"/>
  </bookViews>
  <sheets>
    <sheet name="Calcs" sheetId="18" state="hidden" r:id="rId1"/>
    <sheet name="Daten" sheetId="1" r:id="rId2"/>
    <sheet name="Diagramm" sheetId="17" r:id="rId3"/>
  </sheets>
  <definedNames>
    <definedName name="Beschriftung">OFFSET(Daten!$B$10,0,0,COUNTA(Daten!$B$10:$B$16),-1)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2">Diagramm!$B$1:$N$27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7" i="1"/>
  <c r="C22" i="1"/>
  <c r="F11" i="1"/>
  <c r="H11" i="1"/>
  <c r="C10" i="1"/>
  <c r="F17" i="1"/>
  <c r="F16" i="1"/>
  <c r="F15" i="1"/>
  <c r="F14" i="1"/>
  <c r="F13" i="1"/>
  <c r="F12" i="1"/>
  <c r="F10" i="1"/>
  <c r="AC31" i="18"/>
  <c r="AB31" i="18"/>
  <c r="AA31" i="18"/>
  <c r="Z31" i="18"/>
  <c r="O31" i="18"/>
  <c r="I31" i="18" s="1"/>
  <c r="K31" i="18"/>
  <c r="H31" i="18" s="1"/>
  <c r="J31" i="18" s="1"/>
  <c r="AC30" i="18"/>
  <c r="AB30" i="18"/>
  <c r="AA30" i="18"/>
  <c r="Z30" i="18"/>
  <c r="O30" i="18"/>
  <c r="I30" i="18" s="1"/>
  <c r="K30" i="18"/>
  <c r="H30" i="18" s="1"/>
  <c r="J30" i="18" s="1"/>
  <c r="AC29" i="18"/>
  <c r="AB29" i="18"/>
  <c r="AA29" i="18"/>
  <c r="Z29" i="18"/>
  <c r="O29" i="18"/>
  <c r="K29" i="18"/>
  <c r="I29" i="18"/>
  <c r="H29" i="18"/>
  <c r="J29" i="18" s="1"/>
  <c r="AC28" i="18"/>
  <c r="AB28" i="18"/>
  <c r="AA28" i="18"/>
  <c r="Z28" i="18"/>
  <c r="O28" i="18"/>
  <c r="K28" i="18"/>
  <c r="I28" i="18"/>
  <c r="H28" i="18"/>
  <c r="J28" i="18" s="1"/>
  <c r="AC27" i="18"/>
  <c r="AB27" i="18"/>
  <c r="AA27" i="18"/>
  <c r="Z27" i="18"/>
  <c r="O27" i="18"/>
  <c r="I27" i="18" s="1"/>
  <c r="K27" i="18"/>
  <c r="H27" i="18" s="1"/>
  <c r="J27" i="18" s="1"/>
  <c r="AC26" i="18"/>
  <c r="AB26" i="18"/>
  <c r="AA26" i="18"/>
  <c r="Z26" i="18"/>
  <c r="O26" i="18"/>
  <c r="I26" i="18" s="1"/>
  <c r="K26" i="18"/>
  <c r="H26" i="18" s="1"/>
  <c r="J26" i="18" s="1"/>
  <c r="AC25" i="18"/>
  <c r="AB25" i="18"/>
  <c r="AA25" i="18"/>
  <c r="Z25" i="18"/>
  <c r="O25" i="18"/>
  <c r="K25" i="18"/>
  <c r="I25" i="18"/>
  <c r="H25" i="18"/>
  <c r="J25" i="18" s="1"/>
  <c r="AC24" i="18"/>
  <c r="AB24" i="18"/>
  <c r="AA24" i="18"/>
  <c r="Z24" i="18"/>
  <c r="O24" i="18"/>
  <c r="K24" i="18"/>
  <c r="I24" i="18"/>
  <c r="H24" i="18"/>
  <c r="J24" i="18" s="1"/>
  <c r="AC23" i="18"/>
  <c r="AB23" i="18"/>
  <c r="AA23" i="18"/>
  <c r="Z23" i="18"/>
  <c r="O23" i="18"/>
  <c r="I23" i="18" s="1"/>
  <c r="K23" i="18"/>
  <c r="H23" i="18" s="1"/>
  <c r="J23" i="18" s="1"/>
  <c r="AC22" i="18"/>
  <c r="AB22" i="18"/>
  <c r="AA22" i="18"/>
  <c r="Z22" i="18"/>
  <c r="O22" i="18"/>
  <c r="I22" i="18" s="1"/>
  <c r="K22" i="18"/>
  <c r="H22" i="18" s="1"/>
  <c r="J22" i="18" s="1"/>
  <c r="AC21" i="18"/>
  <c r="AB21" i="18"/>
  <c r="AA21" i="18"/>
  <c r="Z21" i="18"/>
  <c r="O21" i="18"/>
  <c r="K21" i="18"/>
  <c r="I21" i="18"/>
  <c r="H21" i="18"/>
  <c r="J21" i="18" s="1"/>
  <c r="AC20" i="18"/>
  <c r="AB20" i="18"/>
  <c r="AA20" i="18"/>
  <c r="Z20" i="18"/>
  <c r="O20" i="18"/>
  <c r="K20" i="18"/>
  <c r="I20" i="18"/>
  <c r="H20" i="18"/>
  <c r="J20" i="18" s="1"/>
  <c r="AC19" i="18"/>
  <c r="AB19" i="18"/>
  <c r="AA19" i="18"/>
  <c r="Z19" i="18"/>
  <c r="O19" i="18"/>
  <c r="I19" i="18" s="1"/>
  <c r="K19" i="18"/>
  <c r="H19" i="18" s="1"/>
  <c r="J19" i="18" s="1"/>
  <c r="AC18" i="18"/>
  <c r="AB18" i="18"/>
  <c r="AA18" i="18"/>
  <c r="Z18" i="18"/>
  <c r="O18" i="18"/>
  <c r="I18" i="18" s="1"/>
  <c r="K18" i="18"/>
  <c r="H18" i="18" s="1"/>
  <c r="J18" i="18" s="1"/>
  <c r="AC17" i="18"/>
  <c r="AB17" i="18"/>
  <c r="AA17" i="18"/>
  <c r="Z17" i="18"/>
  <c r="O17" i="18"/>
  <c r="K17" i="18"/>
  <c r="I17" i="18"/>
  <c r="H17" i="18"/>
  <c r="J17" i="18" s="1"/>
  <c r="AC16" i="18"/>
  <c r="AB16" i="18"/>
  <c r="AA16" i="18"/>
  <c r="Z16" i="18"/>
  <c r="O16" i="18"/>
  <c r="K16" i="18"/>
  <c r="I16" i="18"/>
  <c r="H16" i="18"/>
  <c r="J16" i="18" s="1"/>
  <c r="AC15" i="18"/>
  <c r="AB15" i="18"/>
  <c r="AA15" i="18"/>
  <c r="Z15" i="18"/>
  <c r="O15" i="18"/>
  <c r="I15" i="18" s="1"/>
  <c r="K15" i="18"/>
  <c r="H15" i="18" s="1"/>
  <c r="J15" i="18" s="1"/>
  <c r="AC14" i="18"/>
  <c r="AB14" i="18"/>
  <c r="AA14" i="18"/>
  <c r="Z14" i="18"/>
  <c r="O14" i="18"/>
  <c r="I14" i="18" s="1"/>
  <c r="K14" i="18"/>
  <c r="H14" i="18" s="1"/>
  <c r="J14" i="18" s="1"/>
  <c r="AC13" i="18"/>
  <c r="AB13" i="18"/>
  <c r="AA13" i="18"/>
  <c r="Z13" i="18"/>
  <c r="O13" i="18"/>
  <c r="K13" i="18"/>
  <c r="I13" i="18"/>
  <c r="H13" i="18"/>
  <c r="J13" i="18" s="1"/>
  <c r="AC12" i="18"/>
  <c r="AB12" i="18"/>
  <c r="AA12" i="18"/>
  <c r="Z12" i="18"/>
  <c r="O12" i="18"/>
  <c r="K12" i="18"/>
  <c r="I12" i="18"/>
  <c r="H12" i="18"/>
  <c r="J12" i="18" s="1"/>
  <c r="AC11" i="18"/>
  <c r="AB11" i="18"/>
  <c r="AA11" i="18"/>
  <c r="Z11" i="18"/>
  <c r="O11" i="18"/>
  <c r="I11" i="18" s="1"/>
  <c r="K11" i="18"/>
  <c r="H11" i="18" s="1"/>
  <c r="J11" i="18" s="1"/>
  <c r="AC10" i="18"/>
  <c r="AB10" i="18"/>
  <c r="AA10" i="18"/>
  <c r="Z10" i="18"/>
  <c r="O10" i="18"/>
  <c r="I10" i="18" s="1"/>
  <c r="K10" i="18"/>
  <c r="H10" i="18" s="1"/>
  <c r="J10" i="18" s="1"/>
  <c r="AC9" i="18"/>
  <c r="AB9" i="18"/>
  <c r="AA9" i="18"/>
  <c r="Z9" i="18"/>
  <c r="O9" i="18"/>
  <c r="K9" i="18"/>
  <c r="I9" i="18"/>
  <c r="H9" i="18"/>
  <c r="J9" i="18" s="1"/>
  <c r="AC8" i="18"/>
  <c r="AB8" i="18"/>
  <c r="AA8" i="18"/>
  <c r="Z8" i="18"/>
  <c r="O8" i="18"/>
  <c r="K8" i="18"/>
  <c r="I8" i="18"/>
  <c r="H8" i="18"/>
  <c r="J8" i="18" s="1"/>
  <c r="AC7" i="18"/>
  <c r="AB7" i="18"/>
  <c r="AA7" i="18"/>
  <c r="Z7" i="18"/>
  <c r="O7" i="18"/>
  <c r="I7" i="18" s="1"/>
  <c r="K7" i="18"/>
  <c r="H7" i="18" s="1"/>
  <c r="J7" i="18" s="1"/>
  <c r="AC6" i="18"/>
  <c r="AB6" i="18"/>
  <c r="AA6" i="18"/>
  <c r="Z6" i="18"/>
  <c r="O6" i="18"/>
  <c r="I6" i="18" s="1"/>
  <c r="K6" i="18"/>
  <c r="H6" i="18" s="1"/>
  <c r="J6" i="18" s="1"/>
  <c r="AC5" i="18"/>
  <c r="AB5" i="18"/>
  <c r="AA5" i="18"/>
  <c r="Z5" i="18"/>
  <c r="O5" i="18"/>
  <c r="K5" i="18"/>
  <c r="I5" i="18"/>
  <c r="H5" i="18"/>
  <c r="J5" i="18" s="1"/>
  <c r="AC4" i="18"/>
  <c r="AB4" i="18"/>
  <c r="AA4" i="18"/>
  <c r="Z4" i="18"/>
  <c r="O4" i="18"/>
  <c r="K4" i="18"/>
  <c r="I4" i="18"/>
  <c r="H4" i="18"/>
  <c r="J4" i="18" s="1"/>
  <c r="AC3" i="18"/>
  <c r="AB3" i="18"/>
  <c r="AA3" i="18"/>
  <c r="Z3" i="18"/>
  <c r="O3" i="18"/>
  <c r="I3" i="18" s="1"/>
  <c r="K3" i="18"/>
  <c r="H3" i="18" s="1"/>
  <c r="J3" i="18" s="1"/>
  <c r="C32" i="18"/>
  <c r="J39" i="18" l="1"/>
  <c r="D32" i="18" l="1"/>
  <c r="D15" i="1"/>
  <c r="H15" i="1" s="1"/>
  <c r="C15" i="1" s="1"/>
  <c r="C27" i="1" s="1"/>
  <c r="D14" i="1"/>
  <c r="H14" i="1" s="1"/>
  <c r="C14" i="1" s="1"/>
  <c r="C26" i="1" s="1"/>
  <c r="D13" i="1"/>
  <c r="H13" i="1" s="1"/>
  <c r="C13" i="1" s="1"/>
  <c r="C25" i="1" s="1"/>
  <c r="D12" i="1"/>
  <c r="D11" i="1"/>
  <c r="D10" i="1"/>
  <c r="E14" i="1"/>
  <c r="E12" i="1"/>
  <c r="E10" i="1"/>
  <c r="E17" i="1" l="1"/>
  <c r="D17" i="1"/>
  <c r="H17" i="1" s="1"/>
  <c r="D16" i="1"/>
  <c r="D18" i="1"/>
  <c r="J38" i="18"/>
  <c r="G14" i="1"/>
  <c r="F18" i="1"/>
  <c r="F19" i="1" s="1"/>
  <c r="E13" i="1"/>
  <c r="G13" i="1" s="1"/>
  <c r="E15" i="1"/>
  <c r="G15" i="1" s="1"/>
  <c r="E11" i="1"/>
  <c r="G12" i="1"/>
  <c r="H12" i="1"/>
  <c r="C12" i="1" s="1"/>
  <c r="C24" i="1" s="1"/>
  <c r="H10" i="1"/>
  <c r="G10" i="1"/>
  <c r="G17" i="1" l="1"/>
  <c r="D19" i="1"/>
  <c r="C11" i="1"/>
  <c r="E32" i="18"/>
  <c r="H16" i="1"/>
  <c r="E18" i="1"/>
  <c r="G11" i="1"/>
  <c r="E16" i="1"/>
  <c r="G16" i="1" s="1"/>
  <c r="I18" i="1"/>
  <c r="G18" i="1"/>
  <c r="E19" i="1"/>
  <c r="R3" i="1"/>
  <c r="C23" i="1" l="1"/>
  <c r="C16" i="1"/>
  <c r="C28" i="1"/>
</calcChain>
</file>

<file path=xl/sharedStrings.xml><?xml version="1.0" encoding="utf-8"?>
<sst xmlns="http://schemas.openxmlformats.org/spreadsheetml/2006/main" count="84" uniqueCount="64">
  <si>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</si>
  <si>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</si>
  <si>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</si>
  <si>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</si>
  <si>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</si>
  <si>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</si>
  <si>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</si>
  <si>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</si>
  <si>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</si>
  <si>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</si>
  <si>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Entnahme abiotischer Rohstoffe und Einfuhr abiotischer Güter </t>
  </si>
  <si>
    <t>Importe von Energieträgern und deren Erzeugnissen</t>
  </si>
  <si>
    <t>Inländische Gewinnung von Erzen</t>
  </si>
  <si>
    <t>Importe von Erzen und deren Erzeugnissen</t>
  </si>
  <si>
    <t>Gesamtentwicklung</t>
  </si>
  <si>
    <t>Entnahme abiotischer Rohstoffe und Einfuhr abiotischer Güter</t>
  </si>
  <si>
    <t>Inländische Gewinnung von fossilen Energieträgern</t>
  </si>
  <si>
    <t>delta 94-15</t>
  </si>
  <si>
    <t>Mio. t.</t>
  </si>
  <si>
    <t>Inländische Gewinnung von sonstigen Mineralien</t>
  </si>
  <si>
    <t>Importe von sonstigen Mineralien</t>
  </si>
  <si>
    <t>1000 t.</t>
  </si>
  <si>
    <t>1000000 Tonnen</t>
  </si>
  <si>
    <t>Verwertete inländische Entnahme von Rohstoffen aus der Umwelt
1 000 Tonnen</t>
  </si>
  <si>
    <t>Import von Rohstoffen
1 000 Tonnen</t>
  </si>
  <si>
    <t>Import von Halbwaren
1 000 Tonnen</t>
  </si>
  <si>
    <t>Import von Fertigwaren
1 000 Tonnen</t>
  </si>
  <si>
    <t>Kettenindex (Basisjahr 2015)</t>
  </si>
  <si>
    <t>Kettenindex (Basisjahr 1994, Umrechnung)</t>
  </si>
  <si>
    <t>IMPORTE (Millionen Tonnen)</t>
  </si>
  <si>
    <t>Jahr</t>
  </si>
  <si>
    <t>Rohstoffentnahme und direkte und indirekte Importe**</t>
  </si>
  <si>
    <t>Rohstoffproduktivität (abiotisch)</t>
  </si>
  <si>
    <t>Bruttoinlandsprodukt (preisbereinigt)</t>
  </si>
  <si>
    <t>Rohstoffentnahme und Importe (abiotischer Direkter Materialeinsatz)</t>
  </si>
  <si>
    <t>Abiotische inländische Entnahme</t>
  </si>
  <si>
    <t>Abiotische Importmaterialien</t>
  </si>
  <si>
    <t>DMI gesamt</t>
  </si>
  <si>
    <t>Energieträger</t>
  </si>
  <si>
    <t>Erze</t>
  </si>
  <si>
    <t>Sonstige mineralische Rohstoffe</t>
  </si>
  <si>
    <t>Halbwaren von Energieträgern</t>
  </si>
  <si>
    <t>Halbwaren von Erzen</t>
  </si>
  <si>
    <t>Halbwaren von sonstigen mineralischen Rohstoffen</t>
  </si>
  <si>
    <t>Fertigwaren vorwiegend von Energieträgern</t>
  </si>
  <si>
    <t>Fertigwaren vorwiegend von Erzen</t>
  </si>
  <si>
    <t>Fertigwaren vorw.v.sonst. mineralischen Rohstoffen</t>
  </si>
  <si>
    <t>BIP</t>
  </si>
  <si>
    <t>Rohstoffe</t>
  </si>
  <si>
    <t>Halbwaren</t>
  </si>
  <si>
    <t>Fertigwaren</t>
  </si>
  <si>
    <t>Quelle</t>
  </si>
  <si>
    <t>Einfuhr gesamt</t>
  </si>
  <si>
    <t>Entnahme Inland gesamt</t>
  </si>
  <si>
    <t>Anteil importierter Güter</t>
  </si>
  <si>
    <t>Anteil importierte Güter 1994</t>
  </si>
  <si>
    <t>Volkswirtschaftliche Gesamtrechnungen Bruttoinlandsprodukt</t>
  </si>
  <si>
    <t>Anteil importierte Güter 2021</t>
  </si>
  <si>
    <t>Statistisches Bundesamt (2024) Umweltökonmische Gesamtrechnungen, Gesamtwirtschaftliches Materialkonto, Berichtszeitraum 1994 - 2022</t>
  </si>
  <si>
    <t>Veränderungen von 1994 bis 2022 in Millionen Tonnen</t>
  </si>
  <si>
    <t>Update (30.04.2025)</t>
  </si>
  <si>
    <t>Destatis Genesis Datenbank und Umweltökonomische Gesamtrechnungen Gesamtwirtschaftliches Materialkonto Berichtszeitraum 1994 - 2022</t>
  </si>
  <si>
    <t>delta 94-22</t>
  </si>
  <si>
    <t>Veränderungen von 1994 bis 2022 (Mio. 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</si>
</sst>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&quot;Quelle:&quot;\ @"/>
    <numFmt numFmtId="168" formatCode="###\ ###\ ##0;[Red]\-###\ ###\ ##0;\-"/>
    <numFmt numFmtId="169" formatCode="@\ *."/>
    <numFmt numFmtId="170" formatCode="\ \ \ \ \ \ \ \ \ \ @\ *."/>
    <numFmt numFmtId="171" formatCode="\ \ \ \ \ \ \ \ \ \ \ \ @\ *."/>
    <numFmt numFmtId="172" formatCode="\ \ \ \ \ \ \ \ \ \ \ \ @"/>
    <numFmt numFmtId="173" formatCode="\ \ \ \ \ \ \ \ \ \ \ \ \ @\ *."/>
    <numFmt numFmtId="174" formatCode="\ @\ *."/>
    <numFmt numFmtId="175" formatCode="\ @"/>
    <numFmt numFmtId="176" formatCode="\ \ @\ *."/>
    <numFmt numFmtId="177" formatCode="\ \ @"/>
    <numFmt numFmtId="178" formatCode="\ \ \ @\ *."/>
    <numFmt numFmtId="179" formatCode="\ \ \ @"/>
    <numFmt numFmtId="180" formatCode="\ \ \ \ @\ *."/>
    <numFmt numFmtId="181" formatCode="\ \ \ \ @"/>
    <numFmt numFmtId="182" formatCode="\ \ \ \ \ \ @\ *."/>
    <numFmt numFmtId="183" formatCode="\ \ \ \ \ \ @"/>
    <numFmt numFmtId="184" formatCode="\ \ \ \ \ \ \ @\ *."/>
    <numFmt numFmtId="185" formatCode="\ \ \ \ \ \ \ \ \ @\ *."/>
    <numFmt numFmtId="186" formatCode="\ \ \ \ \ \ \ \ \ @"/>
    <numFmt numFmtId="187" formatCode="###\ ##0.0;[Red]\-###\ ##0.0;\-"/>
    <numFmt numFmtId="188" formatCode="#,##0.0"/>
    <numFmt numFmtId="189" formatCode="0.0"/>
    <numFmt numFmtId="190" formatCode="_(* #,##0_);_(* \(#,##0\);_(* &quot;-&quot;??_);_(@_)"/>
    <numFmt numFmtId="191" formatCode="0.0%"/>
    <numFmt numFmtId="192" formatCode="_-* #,##0\ _€_-;\-* #,##0\ _€_-;_-* &quot;-&quot;??\ _€_-;_-@_-"/>
    <numFmt numFmtId="193" formatCode="###\ ###\ ##0;\-###\ ###\ ##0;\-"/>
  </numFmts>
  <fonts count="4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MetaNormalLF-Roman"/>
      <family val="2"/>
    </font>
    <font>
      <sz val="9"/>
      <name val="MetaNormalLF-Roman"/>
      <family val="2"/>
    </font>
    <font>
      <sz val="10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name val="Arial"/>
    </font>
    <font>
      <b/>
      <sz val="9"/>
      <name val="Cambria"/>
      <family val="1"/>
      <scheme val="major"/>
    </font>
    <font>
      <b/>
      <sz val="10"/>
      <name val="Arial"/>
      <family val="2"/>
    </font>
    <font>
      <b/>
      <sz val="9"/>
      <color rgb="FF080808"/>
      <name val="Cambria"/>
      <family val="1"/>
      <scheme val="major"/>
    </font>
    <font>
      <sz val="9"/>
      <name val="Cambria"/>
      <family val="1"/>
      <scheme val="major"/>
    </font>
    <font>
      <sz val="10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rgb="FFFFFFFF"/>
      </right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 style="medium">
        <color auto="1"/>
      </top>
      <bottom/>
      <diagonal/>
    </border>
    <border>
      <left style="thin">
        <color rgb="FFFFFFFF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theme="1"/>
      </left>
      <right/>
      <top/>
      <bottom/>
      <diagonal/>
    </border>
    <border>
      <left style="medium">
        <color auto="1"/>
      </left>
      <right style="dotted">
        <color theme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tted">
        <color theme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8" fontId="32" fillId="0" borderId="0">
      <alignment horizontal="right" indent="1"/>
    </xf>
    <xf numFmtId="9" fontId="34" fillId="0" borderId="0" applyFont="0" applyFill="0" applyBorder="0" applyAlignment="0" applyProtection="0"/>
    <xf numFmtId="169" fontId="19" fillId="0" borderId="0"/>
    <xf numFmtId="49" fontId="19" fillId="0" borderId="0"/>
    <xf numFmtId="170" fontId="19" fillId="0" borderId="0">
      <alignment horizontal="center"/>
    </xf>
    <xf numFmtId="171" fontId="19" fillId="0" borderId="0"/>
    <xf numFmtId="172" fontId="19" fillId="0" borderId="0"/>
    <xf numFmtId="173" fontId="19" fillId="0" borderId="0"/>
    <xf numFmtId="174" fontId="19" fillId="0" borderId="0"/>
    <xf numFmtId="175" fontId="35" fillId="0" borderId="0"/>
    <xf numFmtId="176" fontId="36" fillId="0" borderId="0"/>
    <xf numFmtId="177" fontId="35" fillId="0" borderId="0"/>
    <xf numFmtId="178" fontId="19" fillId="0" borderId="0"/>
    <xf numFmtId="179" fontId="19" fillId="0" borderId="0"/>
    <xf numFmtId="180" fontId="19" fillId="0" borderId="0"/>
    <xf numFmtId="181" fontId="35" fillId="0" borderId="0"/>
    <xf numFmtId="182" fontId="19" fillId="0" borderId="0">
      <alignment horizontal="center"/>
    </xf>
    <xf numFmtId="183" fontId="19" fillId="0" borderId="0">
      <alignment horizontal="center"/>
    </xf>
    <xf numFmtId="184" fontId="19" fillId="0" borderId="0">
      <alignment horizontal="center"/>
    </xf>
    <xf numFmtId="185" fontId="19" fillId="0" borderId="0">
      <alignment horizontal="center"/>
    </xf>
    <xf numFmtId="186" fontId="19" fillId="0" borderId="0">
      <alignment horizontal="center"/>
    </xf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87" fontId="33" fillId="0" borderId="10" applyFill="0" applyBorder="0">
      <alignment horizontal="right" indent="1"/>
    </xf>
    <xf numFmtId="0" fontId="19" fillId="0" borderId="24"/>
    <xf numFmtId="169" fontId="35" fillId="0" borderId="0"/>
    <xf numFmtId="49" fontId="35" fillId="0" borderId="0"/>
    <xf numFmtId="166" fontId="37" fillId="0" borderId="0" applyFont="0" applyFill="0" applyBorder="0" applyAlignment="0" applyProtection="0"/>
    <xf numFmtId="9" fontId="37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7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1" xfId="0" applyFont="1" applyFill="1" applyBorder="1" applyAlignment="1">
      <alignment horizontal="left" vertical="center" wrapText="1"/>
    </xf>
    <xf numFmtId="0" fontId="30" fillId="25" borderId="22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5" xfId="0" applyFill="1" applyBorder="1"/>
    <xf numFmtId="0" fontId="0" fillId="0" borderId="24" xfId="0" applyBorder="1"/>
    <xf numFmtId="0" fontId="0" fillId="0" borderId="23" xfId="0" applyBorder="1"/>
    <xf numFmtId="0" fontId="0" fillId="0" borderId="10" xfId="0" applyFill="1" applyBorder="1"/>
    <xf numFmtId="0" fontId="0" fillId="0" borderId="15" xfId="0" applyBorder="1"/>
    <xf numFmtId="0" fontId="0" fillId="24" borderId="15" xfId="0" applyFill="1" applyBorder="1"/>
    <xf numFmtId="0" fontId="0" fillId="0" borderId="11" xfId="0" applyFill="1" applyBorder="1"/>
    <xf numFmtId="0" fontId="0" fillId="24" borderId="16" xfId="0" applyFill="1" applyBorder="1"/>
    <xf numFmtId="0" fontId="0" fillId="24" borderId="17" xfId="0" applyFill="1" applyBorder="1"/>
    <xf numFmtId="9" fontId="27" fillId="24" borderId="0" xfId="71" applyFont="1" applyFill="1" applyProtection="1"/>
    <xf numFmtId="166" fontId="0" fillId="0" borderId="0" xfId="70" applyFont="1" applyAlignment="1"/>
    <xf numFmtId="0" fontId="1" fillId="0" borderId="0" xfId="0" applyFont="1" applyAlignment="1">
      <alignment horizontal="center" vertical="center" wrapText="1"/>
    </xf>
    <xf numFmtId="0" fontId="30" fillId="25" borderId="21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left" vertical="center" wrapText="1"/>
    </xf>
    <xf numFmtId="0" fontId="30" fillId="25" borderId="27" xfId="0" applyFont="1" applyFill="1" applyBorder="1" applyAlignment="1">
      <alignment horizontal="center" vertical="center" wrapText="1"/>
    </xf>
    <xf numFmtId="0" fontId="30" fillId="25" borderId="28" xfId="0" applyFont="1" applyFill="1" applyBorder="1" applyAlignment="1">
      <alignment horizontal="center" vertical="center" wrapText="1"/>
    </xf>
    <xf numFmtId="0" fontId="30" fillId="25" borderId="29" xfId="0" applyFont="1" applyFill="1" applyBorder="1" applyAlignment="1">
      <alignment horizontal="center" vertical="center" wrapText="1"/>
    </xf>
    <xf numFmtId="0" fontId="29" fillId="26" borderId="20" xfId="0" applyFont="1" applyFill="1" applyBorder="1" applyAlignment="1">
      <alignment horizontal="center" vertical="center" wrapText="1"/>
    </xf>
    <xf numFmtId="188" fontId="29" fillId="26" borderId="20" xfId="0" applyNumberFormat="1" applyFont="1" applyFill="1" applyBorder="1" applyAlignment="1">
      <alignment horizontal="center" vertical="center" wrapText="1"/>
    </xf>
    <xf numFmtId="188" fontId="29" fillId="26" borderId="30" xfId="0" applyNumberFormat="1" applyFont="1" applyFill="1" applyBorder="1" applyAlignment="1">
      <alignment horizontal="center" vertical="center" wrapText="1"/>
    </xf>
    <xf numFmtId="190" fontId="29" fillId="0" borderId="20" xfId="70" applyNumberFormat="1" applyFont="1" applyFill="1" applyBorder="1" applyAlignment="1">
      <alignment horizontal="center" vertical="center" wrapText="1"/>
    </xf>
    <xf numFmtId="190" fontId="38" fillId="0" borderId="32" xfId="70" applyNumberFormat="1" applyFont="1" applyBorder="1"/>
    <xf numFmtId="190" fontId="39" fillId="27" borderId="29" xfId="70" applyNumberFormat="1" applyFont="1" applyFill="1" applyBorder="1"/>
    <xf numFmtId="2" fontId="39" fillId="27" borderId="29" xfId="0" applyNumberFormat="1" applyFont="1" applyFill="1" applyBorder="1"/>
    <xf numFmtId="190" fontId="0" fillId="0" borderId="0" xfId="0" applyNumberFormat="1"/>
    <xf numFmtId="0" fontId="29" fillId="24" borderId="20" xfId="0" applyFont="1" applyFill="1" applyBorder="1" applyAlignment="1">
      <alignment horizontal="center" vertical="center" wrapText="1"/>
    </xf>
    <xf numFmtId="188" fontId="29" fillId="24" borderId="20" xfId="0" applyNumberFormat="1" applyFont="1" applyFill="1" applyBorder="1" applyAlignment="1">
      <alignment horizontal="center" vertical="center" wrapText="1"/>
    </xf>
    <xf numFmtId="188" fontId="29" fillId="24" borderId="30" xfId="0" applyNumberFormat="1" applyFont="1" applyFill="1" applyBorder="1" applyAlignment="1">
      <alignment horizontal="center" vertical="center" wrapText="1"/>
    </xf>
    <xf numFmtId="190" fontId="26" fillId="27" borderId="29" xfId="70" applyNumberFormat="1" applyFont="1" applyFill="1" applyBorder="1" applyAlignment="1">
      <alignment horizontal="center" vertical="center" wrapText="1"/>
    </xf>
    <xf numFmtId="166" fontId="0" fillId="0" borderId="29" xfId="0" applyNumberFormat="1" applyBorder="1"/>
    <xf numFmtId="189" fontId="29" fillId="26" borderId="20" xfId="0" applyNumberFormat="1" applyFont="1" applyFill="1" applyBorder="1" applyAlignment="1">
      <alignment horizontal="center" vertical="center" wrapText="1"/>
    </xf>
    <xf numFmtId="189" fontId="29" fillId="24" borderId="20" xfId="0" applyNumberFormat="1" applyFont="1" applyFill="1" applyBorder="1" applyAlignment="1">
      <alignment horizontal="center" vertical="center" wrapText="1"/>
    </xf>
    <xf numFmtId="0" fontId="40" fillId="24" borderId="33" xfId="0" applyFont="1" applyFill="1" applyBorder="1" applyAlignment="1">
      <alignment horizontal="left" vertical="center" wrapText="1"/>
    </xf>
    <xf numFmtId="0" fontId="41" fillId="0" borderId="34" xfId="0" applyFont="1" applyBorder="1"/>
    <xf numFmtId="0" fontId="41" fillId="0" borderId="35" xfId="0" applyFont="1" applyBorder="1"/>
    <xf numFmtId="188" fontId="0" fillId="0" borderId="0" xfId="0" applyNumberFormat="1"/>
    <xf numFmtId="191" fontId="0" fillId="0" borderId="0" xfId="71" applyNumberFormat="1" applyFont="1"/>
    <xf numFmtId="188" fontId="29" fillId="24" borderId="0" xfId="0" applyNumberFormat="1" applyFont="1" applyFill="1" applyBorder="1" applyAlignment="1">
      <alignment horizontal="center" vertical="center" wrapText="1"/>
    </xf>
    <xf numFmtId="188" fontId="29" fillId="26" borderId="0" xfId="0" applyNumberFormat="1" applyFont="1" applyFill="1" applyBorder="1" applyAlignment="1">
      <alignment horizontal="center" vertical="center" wrapText="1"/>
    </xf>
    <xf numFmtId="3" fontId="30" fillId="25" borderId="0" xfId="0" applyNumberFormat="1" applyFont="1" applyFill="1" applyBorder="1" applyAlignment="1">
      <alignment horizontal="center" vertical="center" wrapText="1"/>
    </xf>
    <xf numFmtId="190" fontId="27" fillId="24" borderId="0" xfId="70" applyNumberFormat="1" applyFont="1" applyFill="1" applyAlignment="1" applyProtection="1">
      <alignment horizontal="center" vertical="center"/>
    </xf>
    <xf numFmtId="189" fontId="27" fillId="27" borderId="0" xfId="0" applyNumberFormat="1" applyFont="1" applyFill="1" applyAlignment="1" applyProtection="1">
      <alignment horizontal="center" vertical="center"/>
    </xf>
    <xf numFmtId="189" fontId="27" fillId="27" borderId="0" xfId="0" applyNumberFormat="1" applyFont="1" applyFill="1" applyAlignment="1">
      <alignment horizontal="center" vertical="center"/>
    </xf>
    <xf numFmtId="190" fontId="27" fillId="24" borderId="0" xfId="0" applyNumberFormat="1" applyFont="1" applyFill="1" applyProtection="1"/>
    <xf numFmtId="9" fontId="27" fillId="24" borderId="0" xfId="71" applyFont="1" applyFill="1"/>
    <xf numFmtId="192" fontId="0" fillId="0" borderId="0" xfId="0" applyNumberFormat="1"/>
    <xf numFmtId="190" fontId="41" fillId="0" borderId="0" xfId="70" applyNumberFormat="1" applyFont="1" applyFill="1" applyBorder="1"/>
    <xf numFmtId="190" fontId="38" fillId="0" borderId="32" xfId="70" applyNumberFormat="1" applyFont="1" applyFill="1" applyBorder="1"/>
    <xf numFmtId="193" fontId="42" fillId="0" borderId="0" xfId="0" applyNumberFormat="1" applyFont="1" applyBorder="1" applyAlignment="1">
      <alignment horizontal="right"/>
    </xf>
    <xf numFmtId="9" fontId="0" fillId="0" borderId="0" xfId="71" applyFont="1"/>
    <xf numFmtId="193" fontId="42" fillId="0" borderId="0" xfId="0" applyNumberFormat="1" applyFont="1" applyFill="1" applyBorder="1" applyAlignment="1">
      <alignment horizontal="right"/>
    </xf>
    <xf numFmtId="0" fontId="26" fillId="0" borderId="20" xfId="0" applyFont="1" applyFill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 wrapText="1"/>
    </xf>
    <xf numFmtId="166" fontId="26" fillId="27" borderId="29" xfId="70" applyFont="1" applyFill="1" applyBorder="1" applyAlignment="1">
      <alignment horizontal="center" vertical="center" wrapText="1"/>
    </xf>
    <xf numFmtId="190" fontId="0" fillId="28" borderId="0" xfId="70" applyNumberFormat="1" applyFont="1" applyFill="1"/>
    <xf numFmtId="166" fontId="1" fillId="0" borderId="29" xfId="70" applyFont="1" applyFill="1" applyBorder="1"/>
    <xf numFmtId="190" fontId="0" fillId="28" borderId="0" xfId="0" applyNumberFormat="1" applyFill="1"/>
    <xf numFmtId="166" fontId="0" fillId="0" borderId="29" xfId="70" applyFont="1" applyFill="1" applyBorder="1"/>
    <xf numFmtId="0" fontId="40" fillId="0" borderId="31" xfId="0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 wrapText="1"/>
    </xf>
    <xf numFmtId="166" fontId="1" fillId="0" borderId="29" xfId="7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34" xfId="0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18" xfId="0" applyFont="1" applyFill="1" applyBorder="1" applyAlignment="1" applyProtection="1">
      <alignment horizontal="left" vertical="center" wrapText="1"/>
      <protection locked="0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72">
    <cellStyle name="0mitP" xfId="45" xr:uid="{00000000-0005-0000-0000-000000000000}"/>
    <cellStyle name="0ohneP" xfId="46" xr:uid="{00000000-0005-0000-0000-000001000000}"/>
    <cellStyle name="10mitP" xfId="47" xr:uid="{00000000-0005-0000-0000-000002000000}"/>
    <cellStyle name="12mitP" xfId="48" xr:uid="{00000000-0005-0000-0000-000003000000}"/>
    <cellStyle name="12ohneP" xfId="49" xr:uid="{00000000-0005-0000-0000-000004000000}"/>
    <cellStyle name="13mitP" xfId="50" xr:uid="{00000000-0005-0000-0000-000005000000}"/>
    <cellStyle name="1mitP" xfId="51" xr:uid="{00000000-0005-0000-0000-000006000000}"/>
    <cellStyle name="1ohneP" xfId="52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3" xr:uid="{00000000-0005-0000-0000-00000E000000}"/>
    <cellStyle name="2ohneP" xfId="54" xr:uid="{00000000-0005-0000-0000-00000F000000}"/>
    <cellStyle name="3mitP" xfId="55" xr:uid="{00000000-0005-0000-0000-000010000000}"/>
    <cellStyle name="3ohneP" xfId="56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7" xr:uid="{00000000-0005-0000-0000-000018000000}"/>
    <cellStyle name="4ohneP" xfId="58" xr:uid="{00000000-0005-0000-0000-000019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59" xr:uid="{00000000-0005-0000-0000-000020000000}"/>
    <cellStyle name="6ohneP" xfId="60" xr:uid="{00000000-0005-0000-0000-000021000000}"/>
    <cellStyle name="7mitP" xfId="61" xr:uid="{00000000-0005-0000-0000-000022000000}"/>
    <cellStyle name="9mitP" xfId="62" xr:uid="{00000000-0005-0000-0000-000023000000}"/>
    <cellStyle name="9ohneP" xfId="63" xr:uid="{00000000-0005-0000-0000-000024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4" xr:uid="{00000000-0005-0000-0000-00002D000000}"/>
    <cellStyle name="Currency [0]" xfId="65" xr:uid="{00000000-0005-0000-0000-00002E000000}"/>
    <cellStyle name="Eine_Nachkommastelle" xfId="66" xr:uid="{00000000-0005-0000-0000-00002F000000}"/>
    <cellStyle name="Eingabe" xfId="27" builtinId="20" customBuiltin="1"/>
    <cellStyle name="Ergebnis" xfId="28" builtinId="25" customBuiltin="1"/>
    <cellStyle name="Erklärender Text" xfId="29" builtinId="53" customBuiltin="1"/>
    <cellStyle name="Fuss" xfId="67" xr:uid="{00000000-0005-0000-0000-000033000000}"/>
    <cellStyle name="Gut" xfId="30" builtinId="26" customBuiltin="1"/>
    <cellStyle name="Komma" xfId="70" builtinId="3"/>
    <cellStyle name="mitP" xfId="68" xr:uid="{00000000-0005-0000-0000-000035000000}"/>
    <cellStyle name="Neutral" xfId="31" builtinId="28" customBuiltin="1"/>
    <cellStyle name="Notiz" xfId="32" builtinId="10" customBuiltin="1"/>
    <cellStyle name="Ohne_Nachkomma" xfId="43" xr:uid="{00000000-0005-0000-0000-000038000000}"/>
    <cellStyle name="ohneP" xfId="69" xr:uid="{00000000-0005-0000-0000-000039000000}"/>
    <cellStyle name="Prozent" xfId="71" builtinId="5"/>
    <cellStyle name="Prozent 2" xfId="44" xr:uid="{00000000-0005-0000-0000-00003A000000}"/>
    <cellStyle name="Schlecht" xfId="33" builtinId="27" customBuiltin="1"/>
    <cellStyle name="Standard" xfId="0" builtinId="0"/>
    <cellStyle name="Standard 2" xfId="42" xr:uid="{00000000-0005-0000-0000-00003D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567492100815739E-2"/>
          <c:y val="7.6328974995719723E-2"/>
          <c:w val="0.75657009050066992"/>
          <c:h val="0.68597408649934599"/>
        </c:manualLayout>
      </c:layout>
      <c:barChart>
        <c:barDir val="bar"/>
        <c:grouping val="clustered"/>
        <c:varyColors val="0"/>
        <c:ser>
          <c:idx val="4"/>
          <c:order val="0"/>
          <c:tx>
            <c:strRef>
              <c:f>Daten!$B$14</c:f>
              <c:strCache>
                <c:ptCount val="1"/>
                <c:pt idx="0">
                  <c:v>Inländische Gewinnung von sonstigen Mineralien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Daten!$C$14</c:f>
              <c:numCache>
                <c:formatCode>#,##0.0</c:formatCode>
                <c:ptCount val="1"/>
                <c:pt idx="0">
                  <c:v>-269.41288299999991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A-46FF-B125-95AFFD9D1BB9}"/>
            </c:ext>
          </c:extLst>
        </c:ser>
        <c:ser>
          <c:idx val="5"/>
          <c:order val="1"/>
          <c:tx>
            <c:strRef>
              <c:f>Daten!$B$15</c:f>
              <c:strCache>
                <c:ptCount val="1"/>
                <c:pt idx="0">
                  <c:v>Importe von sonstigen Mineralien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bg2"/>
              </a:solidFill>
            </a:ln>
          </c:spPr>
          <c:invertIfNegative val="0"/>
          <c:dLbls>
            <c:numFmt formatCode="#,##0.0_ ;[Red]\-#,##0.0\ 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Daten!$C$15</c:f>
              <c:numCache>
                <c:formatCode>#,##0.0</c:formatCode>
                <c:ptCount val="1"/>
                <c:pt idx="0">
                  <c:v>-17.649649000000004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7A-46FF-B125-95AFFD9D1BB9}"/>
            </c:ext>
          </c:extLst>
        </c:ser>
        <c:ser>
          <c:idx val="2"/>
          <c:order val="2"/>
          <c:tx>
            <c:strRef>
              <c:f>Daten!$B$12</c:f>
              <c:strCache>
                <c:ptCount val="1"/>
                <c:pt idx="0">
                  <c:v>Inländische Gewinnung von Erzen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Daten!$C$12</c:f>
              <c:numCache>
                <c:formatCode>#,##0.0</c:formatCode>
                <c:ptCount val="1"/>
                <c:pt idx="0">
                  <c:v>0.39172299999999993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7A-46FF-B125-95AFFD9D1BB9}"/>
            </c:ext>
          </c:extLst>
        </c:ser>
        <c:ser>
          <c:idx val="3"/>
          <c:order val="3"/>
          <c:tx>
            <c:strRef>
              <c:f>Daten!$B$13</c:f>
              <c:strCache>
                <c:ptCount val="1"/>
                <c:pt idx="0">
                  <c:v>Importe von Erzen und deren Erzeugnissen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Daten!$C$13</c:f>
              <c:numCache>
                <c:formatCode>#,##0.0</c:formatCode>
                <c:ptCount val="1"/>
                <c:pt idx="0">
                  <c:v>31.276078999999999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7A-46FF-B125-95AFFD9D1BB9}"/>
            </c:ext>
          </c:extLst>
        </c:ser>
        <c:ser>
          <c:idx val="0"/>
          <c:order val="4"/>
          <c:tx>
            <c:strRef>
              <c:f>Daten!$B$10</c:f>
              <c:strCache>
                <c:ptCount val="1"/>
                <c:pt idx="0">
                  <c:v>Inländische Gewinnung von fossilen Energieträgern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dPt>
            <c:idx val="18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accent5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7-977A-46FF-B125-95AFFD9D1BB9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accent5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9-977A-46FF-B125-95AFFD9D1BB9}"/>
              </c:ext>
            </c:extLst>
          </c:dPt>
          <c:dLbls>
            <c:dLbl>
              <c:idx val="17"/>
              <c:layout>
                <c:manualLayout>
                  <c:x val="-5.89424517460890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7A-46FF-B125-95AFFD9D1BB9}"/>
                </c:ext>
              </c:extLst>
            </c:dLbl>
            <c:numFmt formatCode="#,##0.0_ ;[Red]\-#,##0.0\ 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Daten!$C$10</c:f>
              <c:numCache>
                <c:formatCode>#,##0.0</c:formatCode>
                <c:ptCount val="1"/>
                <c:pt idx="0">
                  <c:v>-141.06242600000002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77A-46FF-B125-95AFFD9D1BB9}"/>
            </c:ext>
          </c:extLst>
        </c:ser>
        <c:ser>
          <c:idx val="1"/>
          <c:order val="5"/>
          <c:tx>
            <c:strRef>
              <c:f>Daten!$B$11</c:f>
              <c:strCache>
                <c:ptCount val="1"/>
                <c:pt idx="0">
                  <c:v>Importe von Energieträgern und deren Erzeugnissen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Daten!$C$11</c:f>
              <c:numCache>
                <c:formatCode>#,##0.0</c:formatCode>
                <c:ptCount val="1"/>
                <c:pt idx="0">
                  <c:v>31.404784000000014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77A-46FF-B125-95AFFD9D1BB9}"/>
            </c:ext>
          </c:extLst>
        </c:ser>
        <c:ser>
          <c:idx val="8"/>
          <c:order val="6"/>
          <c:tx>
            <c:strRef>
              <c:f>Daten!$B$16</c:f>
              <c:strCache>
                <c:ptCount val="1"/>
                <c:pt idx="0">
                  <c:v>Gesamtentwicklung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dLbls>
            <c:numFmt formatCode="#,##0.0_ ;[Red]\-#,##0.0\ 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Daten!$C$16</c:f>
              <c:numCache>
                <c:formatCode>#,##0</c:formatCode>
                <c:ptCount val="1"/>
                <c:pt idx="0">
                  <c:v>-365.05237199999993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77A-46FF-B125-95AFFD9D1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96784632"/>
        <c:axId val="296785024"/>
      </c:barChart>
      <c:catAx>
        <c:axId val="296784632"/>
        <c:scaling>
          <c:orientation val="minMax"/>
        </c:scaling>
        <c:delete val="1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one"/>
        <c:crossAx val="296785024"/>
        <c:crosses val="autoZero"/>
        <c:auto val="1"/>
        <c:lblAlgn val="ctr"/>
        <c:lblOffset val="100"/>
        <c:noMultiLvlLbl val="0"/>
      </c:catAx>
      <c:valAx>
        <c:axId val="29678502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Veränderungen von 1994 bis 2022 in Millionen Tonnen</c:v>
                </c:pt>
              </c:strCache>
            </c:strRef>
          </c:tx>
          <c:layout>
            <c:manualLayout>
              <c:xMode val="edge"/>
              <c:yMode val="edge"/>
              <c:x val="0.43871255157551231"/>
              <c:y val="2.4665357263018096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##,###,##0;[Red]\-###,###,##0;\-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9678463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r"/>
      <c:layout>
        <c:manualLayout>
          <c:xMode val="edge"/>
          <c:yMode val="edge"/>
          <c:x val="0.81513093246944601"/>
          <c:y val="0.11742825370297663"/>
          <c:w val="0.17575003951964721"/>
          <c:h val="0.58211045656556848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3</xdr:col>
      <xdr:colOff>0</xdr:colOff>
      <xdr:row>16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6410325"/>
          <a:ext cx="52292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20982</xdr:colOff>
      <xdr:row>2</xdr:row>
      <xdr:rowOff>35201</xdr:rowOff>
    </xdr:from>
    <xdr:to>
      <xdr:col>15</xdr:col>
      <xdr:colOff>331995</xdr:colOff>
      <xdr:row>24</xdr:row>
      <xdr:rowOff>39688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9</xdr:col>
      <xdr:colOff>0</xdr:colOff>
      <xdr:row>18</xdr:row>
      <xdr:rowOff>905732</xdr:rowOff>
    </xdr:from>
    <xdr:to>
      <xdr:col>15</xdr:col>
      <xdr:colOff>328190</xdr:colOff>
      <xdr:row>19</xdr:row>
      <xdr:rowOff>82824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041913" y="4740580"/>
          <a:ext cx="3351342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(2024) Umweltökonmische Gesamtrechnungen, Gesamtwirtschaftliches Materialkonto, Berichtszeitraum 1994 - 2022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19049</xdr:colOff>
      <xdr:row>18</xdr:row>
      <xdr:rowOff>905734</xdr:rowOff>
    </xdr:from>
    <xdr:to>
      <xdr:col>4</xdr:col>
      <xdr:colOff>911086</xdr:colOff>
      <xdr:row>19</xdr:row>
      <xdr:rowOff>74544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4397" y="4740582"/>
          <a:ext cx="1678885" cy="270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165652</xdr:colOff>
      <xdr:row>1</xdr:row>
      <xdr:rowOff>9525</xdr:rowOff>
    </xdr:from>
    <xdr:to>
      <xdr:col>12</xdr:col>
      <xdr:colOff>877956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2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Entnahme abiotischer Rohstoffe und Einfuhr abiotischer Güter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5348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11766</xdr:rowOff>
    </xdr:from>
    <xdr:to>
      <xdr:col>15</xdr:col>
      <xdr:colOff>330852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68527"/>
          <a:ext cx="71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16564</xdr:colOff>
      <xdr:row>18</xdr:row>
      <xdr:rowOff>894521</xdr:rowOff>
    </xdr:from>
    <xdr:to>
      <xdr:col>15</xdr:col>
      <xdr:colOff>330847</xdr:colOff>
      <xdr:row>18</xdr:row>
      <xdr:rowOff>894521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31912" y="4729369"/>
          <a:ext cx="71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D047A-92C5-4E8F-A0D9-1282B79E04BB}">
  <dimension ref="A1:AC62"/>
  <sheetViews>
    <sheetView topLeftCell="D1" zoomScale="80" zoomScaleNormal="80" workbookViewId="0">
      <selection activeCell="V31" activeCellId="2" sqref="P31 S31 V31"/>
    </sheetView>
  </sheetViews>
  <sheetFormatPr baseColWidth="10" defaultRowHeight="12.75"/>
  <cols>
    <col min="1" max="1" width="6" customWidth="1"/>
    <col min="6" max="6" width="4" customWidth="1"/>
    <col min="8" max="10" width="11.5703125" bestFit="1" customWidth="1"/>
    <col min="11" max="11" width="17.28515625" bestFit="1" customWidth="1"/>
    <col min="12" max="12" width="12.28515625" bestFit="1" customWidth="1"/>
    <col min="13" max="13" width="11.5703125" bestFit="1" customWidth="1"/>
    <col min="14" max="14" width="12.28515625" bestFit="1" customWidth="1"/>
    <col min="15" max="15" width="16" bestFit="1" customWidth="1"/>
  </cols>
  <sheetData>
    <row r="1" spans="1:29" ht="39" customHeight="1" thickBot="1">
      <c r="A1" s="99" t="s">
        <v>60</v>
      </c>
      <c r="B1" s="99"/>
      <c r="C1" s="99"/>
      <c r="D1" s="99"/>
      <c r="E1" s="99"/>
      <c r="H1" s="47" t="s">
        <v>22</v>
      </c>
      <c r="I1" s="47"/>
      <c r="J1" s="47"/>
      <c r="K1" s="47" t="s">
        <v>22</v>
      </c>
      <c r="L1" s="100" t="s">
        <v>23</v>
      </c>
      <c r="M1" s="100"/>
      <c r="N1" s="100"/>
      <c r="O1" t="s">
        <v>22</v>
      </c>
      <c r="P1" s="100" t="s">
        <v>24</v>
      </c>
      <c r="Q1" s="100"/>
      <c r="R1" s="100"/>
      <c r="S1" s="101" t="s">
        <v>25</v>
      </c>
      <c r="T1" s="101"/>
      <c r="U1" s="101"/>
      <c r="V1" s="101" t="s">
        <v>26</v>
      </c>
      <c r="W1" s="101"/>
      <c r="X1" s="101"/>
      <c r="Y1" s="48" t="s">
        <v>27</v>
      </c>
      <c r="Z1" s="48" t="s">
        <v>28</v>
      </c>
      <c r="AA1" s="98" t="s">
        <v>29</v>
      </c>
      <c r="AB1" s="98"/>
      <c r="AC1" s="98"/>
    </row>
    <row r="2" spans="1:29" ht="84.75" thickBot="1">
      <c r="A2" s="34" t="s">
        <v>30</v>
      </c>
      <c r="B2" s="35" t="s">
        <v>31</v>
      </c>
      <c r="C2" s="35" t="s">
        <v>32</v>
      </c>
      <c r="D2" s="49" t="s">
        <v>33</v>
      </c>
      <c r="E2" s="49" t="s">
        <v>34</v>
      </c>
      <c r="G2" s="50" t="s">
        <v>30</v>
      </c>
      <c r="H2" s="51" t="s">
        <v>35</v>
      </c>
      <c r="I2" s="51" t="s">
        <v>36</v>
      </c>
      <c r="J2" s="52" t="s">
        <v>37</v>
      </c>
      <c r="K2" s="53" t="s">
        <v>35</v>
      </c>
      <c r="L2" s="53" t="s">
        <v>38</v>
      </c>
      <c r="M2" s="53" t="s">
        <v>39</v>
      </c>
      <c r="N2" s="53" t="s">
        <v>40</v>
      </c>
      <c r="O2" s="53" t="s">
        <v>36</v>
      </c>
      <c r="P2" s="53" t="s">
        <v>38</v>
      </c>
      <c r="Q2" s="53" t="s">
        <v>39</v>
      </c>
      <c r="R2" s="53" t="s">
        <v>40</v>
      </c>
      <c r="S2" s="53" t="s">
        <v>41</v>
      </c>
      <c r="T2" s="53" t="s">
        <v>42</v>
      </c>
      <c r="U2" s="53" t="s">
        <v>43</v>
      </c>
      <c r="V2" s="53" t="s">
        <v>44</v>
      </c>
      <c r="W2" s="53" t="s">
        <v>45</v>
      </c>
      <c r="X2" s="53" t="s">
        <v>46</v>
      </c>
      <c r="Y2" s="53" t="s">
        <v>47</v>
      </c>
      <c r="Z2" s="53" t="s">
        <v>47</v>
      </c>
      <c r="AA2" s="35" t="s">
        <v>48</v>
      </c>
      <c r="AB2" s="35" t="s">
        <v>49</v>
      </c>
      <c r="AC2" s="35" t="s">
        <v>50</v>
      </c>
    </row>
    <row r="3" spans="1:29" ht="13.5" thickBot="1">
      <c r="A3" s="12">
        <v>1994</v>
      </c>
      <c r="B3" s="54"/>
      <c r="C3" s="55">
        <v>100</v>
      </c>
      <c r="D3" s="55">
        <v>100</v>
      </c>
      <c r="E3" s="56">
        <v>100</v>
      </c>
      <c r="G3" s="89">
        <v>1994</v>
      </c>
      <c r="H3" s="57">
        <f>K3</f>
        <v>1122.3967709999999</v>
      </c>
      <c r="I3" s="57">
        <f>O3</f>
        <v>392.03766299999995</v>
      </c>
      <c r="J3" s="58">
        <f>SUM(H3:I3)</f>
        <v>1514.4344339999998</v>
      </c>
      <c r="K3" s="90">
        <f>SUM(L3:N3)/1000</f>
        <v>1122.3967709999999</v>
      </c>
      <c r="L3" s="91">
        <v>280950.022</v>
      </c>
      <c r="M3" s="91">
        <v>145.76</v>
      </c>
      <c r="N3" s="91">
        <v>841300.98899999994</v>
      </c>
      <c r="O3" s="59">
        <f>SUM(P3:X3)/1000</f>
        <v>392.03766299999995</v>
      </c>
      <c r="P3" s="91">
        <v>172745.41500000001</v>
      </c>
      <c r="Q3" s="91">
        <v>47029.642</v>
      </c>
      <c r="R3" s="91">
        <v>35403.565000000002</v>
      </c>
      <c r="S3" s="91">
        <v>48411.544999999998</v>
      </c>
      <c r="T3" s="91">
        <v>9550.9140000000007</v>
      </c>
      <c r="U3" s="91">
        <v>27781.201000000001</v>
      </c>
      <c r="V3" s="91">
        <v>15424.692999999999</v>
      </c>
      <c r="W3" s="91">
        <v>30461.089</v>
      </c>
      <c r="X3" s="91">
        <v>5229.5990000000002</v>
      </c>
      <c r="Y3" s="92">
        <v>75.77</v>
      </c>
      <c r="Z3" s="60">
        <f>Y3*(100/$Y$3)</f>
        <v>100</v>
      </c>
      <c r="AA3" s="82">
        <f>SUM(P3:R3)/1000</f>
        <v>255.17862199999999</v>
      </c>
      <c r="AB3" s="61">
        <f>SUM(S3:U3)/1000</f>
        <v>85.743660000000006</v>
      </c>
      <c r="AC3" s="61">
        <f>SUM(V3:X3)/1000</f>
        <v>51.115380999999999</v>
      </c>
    </row>
    <row r="4" spans="1:29" ht="13.5" thickBot="1">
      <c r="A4" s="10">
        <v>1995</v>
      </c>
      <c r="B4" s="62"/>
      <c r="C4" s="63">
        <v>105.72170309184057</v>
      </c>
      <c r="D4" s="63">
        <v>101.54414675993138</v>
      </c>
      <c r="E4" s="64">
        <v>96.048534775986212</v>
      </c>
      <c r="G4" s="89">
        <v>1995</v>
      </c>
      <c r="H4" s="57">
        <f t="shared" ref="H4:H24" si="0">K4</f>
        <v>1061.646587</v>
      </c>
      <c r="I4" s="57">
        <f t="shared" ref="I4:I27" si="1">O4</f>
        <v>392.94549699999999</v>
      </c>
      <c r="J4" s="58">
        <f t="shared" ref="J4:J24" si="2">SUM(H4:I4)</f>
        <v>1454.5920839999999</v>
      </c>
      <c r="K4" s="65">
        <f t="shared" ref="K4:K30" si="3">SUM(L4:N4)/1000</f>
        <v>1061.646587</v>
      </c>
      <c r="L4" s="91">
        <v>268365.25400000002</v>
      </c>
      <c r="M4" s="91">
        <v>68.72</v>
      </c>
      <c r="N4" s="91">
        <v>793212.61300000001</v>
      </c>
      <c r="O4" s="59">
        <f>SUM(P4:X4)/1000</f>
        <v>392.94549699999999</v>
      </c>
      <c r="P4" s="91">
        <v>169932.587</v>
      </c>
      <c r="Q4" s="91">
        <v>47253.798999999999</v>
      </c>
      <c r="R4" s="91">
        <v>35096.756999999998</v>
      </c>
      <c r="S4" s="91">
        <v>48303.307000000001</v>
      </c>
      <c r="T4" s="91">
        <v>9708.3259999999991</v>
      </c>
      <c r="U4" s="91">
        <v>28250.222000000002</v>
      </c>
      <c r="V4" s="91">
        <v>15795.721</v>
      </c>
      <c r="W4" s="93">
        <v>33382.326999999997</v>
      </c>
      <c r="X4" s="91">
        <v>5222.451</v>
      </c>
      <c r="Y4" s="94">
        <v>76.94</v>
      </c>
      <c r="Z4" s="60">
        <f t="shared" ref="Z4:Z29" si="4">Y4*(100/$Y$3)</f>
        <v>101.54414675993138</v>
      </c>
      <c r="AA4" s="82">
        <f t="shared" ref="AA4:AA28" si="5">SUM(P4:R4)/1000</f>
        <v>252.283143</v>
      </c>
      <c r="AB4" s="61">
        <f t="shared" ref="AB4:AB28" si="6">SUM(S4:U4)/1000</f>
        <v>86.261855000000011</v>
      </c>
      <c r="AC4" s="61">
        <f t="shared" ref="AC4:AC31" si="7">SUM(V4:X4)/1000</f>
        <v>54.400498999999996</v>
      </c>
    </row>
    <row r="5" spans="1:29" ht="13.5" thickBot="1">
      <c r="A5" s="12">
        <v>1996</v>
      </c>
      <c r="B5" s="54"/>
      <c r="C5" s="55">
        <v>108.21136230033399</v>
      </c>
      <c r="D5" s="55">
        <v>102.36241256433946</v>
      </c>
      <c r="E5" s="56">
        <v>94.594883927474157</v>
      </c>
      <c r="G5" s="89">
        <v>1996</v>
      </c>
      <c r="H5" s="57">
        <f t="shared" si="0"/>
        <v>1027.758844</v>
      </c>
      <c r="I5" s="57">
        <f t="shared" si="1"/>
        <v>404.81865099999999</v>
      </c>
      <c r="J5" s="58">
        <f t="shared" si="2"/>
        <v>1432.577495</v>
      </c>
      <c r="K5" s="65">
        <f t="shared" si="3"/>
        <v>1027.758844</v>
      </c>
      <c r="L5" s="91">
        <v>258470.633</v>
      </c>
      <c r="M5" s="91">
        <v>104.28</v>
      </c>
      <c r="N5" s="91">
        <v>769183.93099999998</v>
      </c>
      <c r="O5" s="59">
        <f t="shared" ref="O5:O31" si="8">SUM(P5:X5)/1000</f>
        <v>404.81865099999999</v>
      </c>
      <c r="P5" s="91">
        <v>190488.74299999999</v>
      </c>
      <c r="Q5" s="91">
        <v>42880.411999999997</v>
      </c>
      <c r="R5" s="91">
        <v>34058.281999999999</v>
      </c>
      <c r="S5" s="91">
        <v>51659.794000000002</v>
      </c>
      <c r="T5" s="91">
        <v>8316.4680000000008</v>
      </c>
      <c r="U5" s="91">
        <v>24908.828000000001</v>
      </c>
      <c r="V5" s="91">
        <v>15097.677</v>
      </c>
      <c r="W5" s="93">
        <v>31361.366999999998</v>
      </c>
      <c r="X5" s="91">
        <v>6047.08</v>
      </c>
      <c r="Y5" s="66">
        <v>77.56</v>
      </c>
      <c r="Z5" s="60">
        <f t="shared" si="4"/>
        <v>102.36241256433946</v>
      </c>
      <c r="AA5" s="82">
        <f t="shared" si="5"/>
        <v>267.427437</v>
      </c>
      <c r="AB5" s="61">
        <f t="shared" si="6"/>
        <v>84.885089999999991</v>
      </c>
      <c r="AC5" s="61">
        <f t="shared" si="7"/>
        <v>52.506123999999993</v>
      </c>
    </row>
    <row r="6" spans="1:29" ht="13.5" thickBot="1">
      <c r="A6" s="10">
        <v>1997</v>
      </c>
      <c r="B6" s="62"/>
      <c r="C6" s="63">
        <v>111.17954833236425</v>
      </c>
      <c r="D6" s="63">
        <v>104.19691170648015</v>
      </c>
      <c r="E6" s="64">
        <v>93.719495419238484</v>
      </c>
      <c r="G6" s="89">
        <v>1997</v>
      </c>
      <c r="H6" s="57">
        <f t="shared" si="0"/>
        <v>1007.8805130000001</v>
      </c>
      <c r="I6" s="57">
        <f t="shared" si="1"/>
        <v>411.439797</v>
      </c>
      <c r="J6" s="58">
        <f t="shared" si="2"/>
        <v>1419.3203100000001</v>
      </c>
      <c r="K6" s="65">
        <f t="shared" si="3"/>
        <v>1007.8805130000001</v>
      </c>
      <c r="L6" s="91">
        <v>246014.158</v>
      </c>
      <c r="M6" s="91">
        <v>200.94</v>
      </c>
      <c r="N6" s="91">
        <v>761665.41500000004</v>
      </c>
      <c r="O6" s="59">
        <f t="shared" si="8"/>
        <v>411.439797</v>
      </c>
      <c r="P6" s="91">
        <v>187042.20499999999</v>
      </c>
      <c r="Q6" s="91">
        <v>45620.184000000001</v>
      </c>
      <c r="R6" s="91">
        <v>32739.262999999999</v>
      </c>
      <c r="S6" s="91">
        <v>55507.237000000001</v>
      </c>
      <c r="T6" s="91">
        <v>10399.276</v>
      </c>
      <c r="U6" s="91">
        <v>23435.761999999999</v>
      </c>
      <c r="V6" s="91">
        <v>16473.938999999998</v>
      </c>
      <c r="W6" s="93">
        <v>34030.838000000003</v>
      </c>
      <c r="X6" s="91">
        <v>6191.0929999999998</v>
      </c>
      <c r="Y6" s="66">
        <v>78.95</v>
      </c>
      <c r="Z6" s="60">
        <f t="shared" si="4"/>
        <v>104.19691170648015</v>
      </c>
      <c r="AA6" s="82">
        <f t="shared" si="5"/>
        <v>265.40165200000001</v>
      </c>
      <c r="AB6" s="61">
        <f t="shared" si="6"/>
        <v>89.342275000000015</v>
      </c>
      <c r="AC6" s="61">
        <f t="shared" si="7"/>
        <v>56.695869999999999</v>
      </c>
    </row>
    <row r="7" spans="1:29" ht="13.5" thickBot="1">
      <c r="A7" s="12">
        <v>1998</v>
      </c>
      <c r="B7" s="54"/>
      <c r="C7" s="55">
        <v>115.26121701541778</v>
      </c>
      <c r="D7" s="55">
        <v>106.29536755972022</v>
      </c>
      <c r="E7" s="56">
        <v>92.221278164624735</v>
      </c>
      <c r="G7" s="89">
        <v>1998</v>
      </c>
      <c r="H7" s="57">
        <f t="shared" si="0"/>
        <v>967.049983</v>
      </c>
      <c r="I7" s="57">
        <f t="shared" si="1"/>
        <v>429.58080899999999</v>
      </c>
      <c r="J7" s="58">
        <f t="shared" si="2"/>
        <v>1396.6307919999999</v>
      </c>
      <c r="K7" s="65">
        <f t="shared" si="3"/>
        <v>967.049983</v>
      </c>
      <c r="L7" s="91">
        <v>229642.31599999999</v>
      </c>
      <c r="M7" s="91">
        <v>604.91200000000003</v>
      </c>
      <c r="N7" s="91">
        <v>736802.755</v>
      </c>
      <c r="O7" s="59">
        <f t="shared" si="8"/>
        <v>429.58080899999999</v>
      </c>
      <c r="P7" s="91">
        <v>194759.177</v>
      </c>
      <c r="Q7" s="91">
        <v>51182.19</v>
      </c>
      <c r="R7" s="91">
        <v>29428.895</v>
      </c>
      <c r="S7" s="91">
        <v>56524.481</v>
      </c>
      <c r="T7" s="91">
        <v>11588.826999999999</v>
      </c>
      <c r="U7" s="91">
        <v>24084.626</v>
      </c>
      <c r="V7" s="91">
        <v>18243.922999999999</v>
      </c>
      <c r="W7" s="93">
        <v>37087.116999999998</v>
      </c>
      <c r="X7" s="91">
        <v>6681.5730000000003</v>
      </c>
      <c r="Y7" s="66">
        <v>80.540000000000006</v>
      </c>
      <c r="Z7" s="60">
        <f t="shared" si="4"/>
        <v>106.29536755972022</v>
      </c>
      <c r="AA7" s="82">
        <f t="shared" si="5"/>
        <v>275.37026199999997</v>
      </c>
      <c r="AB7" s="61">
        <f t="shared" si="6"/>
        <v>92.197934000000004</v>
      </c>
      <c r="AC7" s="61">
        <f t="shared" si="7"/>
        <v>62.012612999999995</v>
      </c>
    </row>
    <row r="8" spans="1:29" ht="13.5" thickBot="1">
      <c r="A8" s="10">
        <v>1999</v>
      </c>
      <c r="B8" s="62"/>
      <c r="C8" s="63">
        <v>115.28850934003114</v>
      </c>
      <c r="D8" s="63">
        <v>108.30143856407551</v>
      </c>
      <c r="E8" s="64">
        <v>93.939490747210542</v>
      </c>
      <c r="G8" s="89">
        <v>1999</v>
      </c>
      <c r="H8" s="57">
        <f t="shared" si="0"/>
        <v>1010.73662</v>
      </c>
      <c r="I8" s="57">
        <f t="shared" si="1"/>
        <v>411.91537500000004</v>
      </c>
      <c r="J8" s="58">
        <f t="shared" si="2"/>
        <v>1422.6519950000002</v>
      </c>
      <c r="K8" s="65">
        <f t="shared" si="3"/>
        <v>1010.73662</v>
      </c>
      <c r="L8" s="91">
        <v>224531.52600000001</v>
      </c>
      <c r="M8" s="91">
        <v>615.16499999999996</v>
      </c>
      <c r="N8" s="91">
        <v>785589.929</v>
      </c>
      <c r="O8" s="59">
        <f t="shared" si="8"/>
        <v>411.91537500000004</v>
      </c>
      <c r="P8" s="91">
        <v>192595.459</v>
      </c>
      <c r="Q8" s="91">
        <v>43589.45</v>
      </c>
      <c r="R8" s="91">
        <v>29597.225999999999</v>
      </c>
      <c r="S8" s="91">
        <v>49016.313000000002</v>
      </c>
      <c r="T8" s="91">
        <v>10852.548000000001</v>
      </c>
      <c r="U8" s="91">
        <v>23168.172999999999</v>
      </c>
      <c r="V8" s="91">
        <v>17971.722000000002</v>
      </c>
      <c r="W8" s="93">
        <v>38495.284</v>
      </c>
      <c r="X8" s="91">
        <v>6629.2</v>
      </c>
      <c r="Y8" s="66">
        <v>82.06</v>
      </c>
      <c r="Z8" s="60">
        <f t="shared" si="4"/>
        <v>108.30143856407551</v>
      </c>
      <c r="AA8" s="82">
        <f t="shared" si="5"/>
        <v>265.78213499999998</v>
      </c>
      <c r="AB8" s="61">
        <f t="shared" si="6"/>
        <v>83.037034000000006</v>
      </c>
      <c r="AC8" s="61">
        <f t="shared" si="7"/>
        <v>63.096205999999995</v>
      </c>
    </row>
    <row r="9" spans="1:29" ht="13.5" thickBot="1">
      <c r="A9" s="12">
        <v>2000</v>
      </c>
      <c r="B9" s="67"/>
      <c r="C9" s="55">
        <v>119.5254171496934</v>
      </c>
      <c r="D9" s="55">
        <v>111.45572126171309</v>
      </c>
      <c r="E9" s="56">
        <v>93.248552416366948</v>
      </c>
      <c r="G9" s="89">
        <v>2000</v>
      </c>
      <c r="H9" s="57">
        <f t="shared" si="0"/>
        <v>972.59173999999996</v>
      </c>
      <c r="I9" s="57">
        <f t="shared" si="1"/>
        <v>439.59644700000001</v>
      </c>
      <c r="J9" s="58">
        <f t="shared" si="2"/>
        <v>1412.188187</v>
      </c>
      <c r="K9" s="65">
        <f t="shared" si="3"/>
        <v>972.59173999999996</v>
      </c>
      <c r="L9" s="91">
        <v>224426.59899999999</v>
      </c>
      <c r="M9" s="91">
        <v>461.52499999999998</v>
      </c>
      <c r="N9" s="91">
        <v>747703.61600000004</v>
      </c>
      <c r="O9" s="59">
        <f t="shared" si="8"/>
        <v>439.59644700000001</v>
      </c>
      <c r="P9" s="91">
        <v>195208.49600000001</v>
      </c>
      <c r="Q9" s="91">
        <v>51851.169000000002</v>
      </c>
      <c r="R9" s="91">
        <v>33433.582999999999</v>
      </c>
      <c r="S9" s="91">
        <v>53454.394</v>
      </c>
      <c r="T9" s="91">
        <v>12973.314</v>
      </c>
      <c r="U9" s="91">
        <v>22954.766</v>
      </c>
      <c r="V9" s="91">
        <v>20159.370999999999</v>
      </c>
      <c r="W9" s="93">
        <v>42051.896000000001</v>
      </c>
      <c r="X9" s="91">
        <v>7509.4579999999996</v>
      </c>
      <c r="Y9" s="94">
        <v>84.45</v>
      </c>
      <c r="Z9" s="60">
        <f t="shared" si="4"/>
        <v>111.45572126171309</v>
      </c>
      <c r="AA9" s="82">
        <f t="shared" si="5"/>
        <v>280.49324799999999</v>
      </c>
      <c r="AB9" s="61">
        <f t="shared" si="6"/>
        <v>89.382474000000002</v>
      </c>
      <c r="AC9" s="61">
        <f t="shared" si="7"/>
        <v>69.720725000000002</v>
      </c>
    </row>
    <row r="10" spans="1:29" ht="13.5" thickBot="1">
      <c r="A10" s="10">
        <v>2001</v>
      </c>
      <c r="B10" s="68"/>
      <c r="C10" s="63">
        <v>128.11874175935966</v>
      </c>
      <c r="D10" s="63">
        <v>113.32981391051869</v>
      </c>
      <c r="E10" s="64">
        <v>88.456858344255025</v>
      </c>
      <c r="G10" s="89">
        <v>2001</v>
      </c>
      <c r="H10" s="57">
        <f t="shared" si="0"/>
        <v>913.49821600000007</v>
      </c>
      <c r="I10" s="57">
        <f t="shared" si="1"/>
        <v>426.12290600000006</v>
      </c>
      <c r="J10" s="58">
        <f t="shared" si="2"/>
        <v>1339.621122</v>
      </c>
      <c r="K10" s="65">
        <f t="shared" si="3"/>
        <v>913.49821600000007</v>
      </c>
      <c r="L10" s="91">
        <v>226130.568</v>
      </c>
      <c r="M10" s="91">
        <v>407.00200000000001</v>
      </c>
      <c r="N10" s="91">
        <v>686960.64599999995</v>
      </c>
      <c r="O10" s="59">
        <f t="shared" si="8"/>
        <v>426.12290600000006</v>
      </c>
      <c r="P10" s="91">
        <v>199684.11499999999</v>
      </c>
      <c r="Q10" s="91">
        <v>44518.33</v>
      </c>
      <c r="R10" s="91">
        <v>27933.514999999999</v>
      </c>
      <c r="S10" s="91">
        <v>53414.487999999998</v>
      </c>
      <c r="T10" s="91">
        <v>12736.28</v>
      </c>
      <c r="U10" s="91">
        <v>19598.415000000001</v>
      </c>
      <c r="V10" s="91">
        <v>19981.071</v>
      </c>
      <c r="W10" s="93">
        <v>41406.834000000003</v>
      </c>
      <c r="X10" s="91">
        <v>6849.8580000000002</v>
      </c>
      <c r="Y10" s="66">
        <v>85.87</v>
      </c>
      <c r="Z10" s="60">
        <f>Y10*(100/$Y$3)</f>
        <v>113.32981391051869</v>
      </c>
      <c r="AA10" s="82">
        <f t="shared" si="5"/>
        <v>272.13596000000001</v>
      </c>
      <c r="AB10" s="61">
        <f t="shared" si="6"/>
        <v>85.749182999999988</v>
      </c>
      <c r="AC10" s="61">
        <f t="shared" si="7"/>
        <v>68.237763000000001</v>
      </c>
    </row>
    <row r="11" spans="1:29" ht="13.5" thickBot="1">
      <c r="A11" s="12">
        <v>2002</v>
      </c>
      <c r="B11" s="67"/>
      <c r="C11" s="55">
        <v>129.38055624662115</v>
      </c>
      <c r="D11" s="55">
        <v>113.10545070608421</v>
      </c>
      <c r="E11" s="56">
        <v>87.420748516868457</v>
      </c>
      <c r="G11" s="89">
        <v>2002</v>
      </c>
      <c r="H11" s="57">
        <f t="shared" si="0"/>
        <v>892.80235700000003</v>
      </c>
      <c r="I11" s="57">
        <f t="shared" si="1"/>
        <v>431.12756100000001</v>
      </c>
      <c r="J11" s="58">
        <f t="shared" si="2"/>
        <v>1323.929918</v>
      </c>
      <c r="K11" s="65">
        <f t="shared" si="3"/>
        <v>892.80235700000003</v>
      </c>
      <c r="L11" s="91">
        <v>231533.18700000001</v>
      </c>
      <c r="M11" s="91">
        <v>419.37099999999998</v>
      </c>
      <c r="N11" s="91">
        <v>660849.799</v>
      </c>
      <c r="O11" s="59">
        <f t="shared" si="8"/>
        <v>431.12756100000001</v>
      </c>
      <c r="P11" s="91">
        <v>208841.71100000001</v>
      </c>
      <c r="Q11" s="91">
        <v>48554.885000000002</v>
      </c>
      <c r="R11" s="91">
        <v>27646.496999999999</v>
      </c>
      <c r="S11" s="91">
        <v>49044.56</v>
      </c>
      <c r="T11" s="91">
        <v>12430.462</v>
      </c>
      <c r="U11" s="91">
        <v>17407.281999999999</v>
      </c>
      <c r="V11" s="91">
        <v>20475.664000000001</v>
      </c>
      <c r="W11" s="93">
        <v>39652.125</v>
      </c>
      <c r="X11" s="91">
        <v>7074.375</v>
      </c>
      <c r="Y11" s="66">
        <v>85.7</v>
      </c>
      <c r="Z11" s="60">
        <f t="shared" si="4"/>
        <v>113.10545070608421</v>
      </c>
      <c r="AA11" s="82">
        <f t="shared" si="5"/>
        <v>285.043093</v>
      </c>
      <c r="AB11" s="61">
        <f t="shared" si="6"/>
        <v>78.882304000000005</v>
      </c>
      <c r="AC11" s="61">
        <f t="shared" si="7"/>
        <v>67.20216400000001</v>
      </c>
    </row>
    <row r="12" spans="1:29" ht="13.5" thickBot="1">
      <c r="A12" s="10">
        <v>2003</v>
      </c>
      <c r="B12" s="68"/>
      <c r="C12" s="63">
        <v>128.01080518525305</v>
      </c>
      <c r="D12" s="63">
        <v>112.31358057278607</v>
      </c>
      <c r="E12" s="64">
        <v>87.737578410079934</v>
      </c>
      <c r="G12" s="89">
        <v>2003</v>
      </c>
      <c r="H12" s="57">
        <f t="shared" si="0"/>
        <v>884.824029</v>
      </c>
      <c r="I12" s="57">
        <f t="shared" si="1"/>
        <v>443.90406999999988</v>
      </c>
      <c r="J12" s="58">
        <f t="shared" si="2"/>
        <v>1328.7280989999999</v>
      </c>
      <c r="K12" s="65">
        <f t="shared" si="3"/>
        <v>884.824029</v>
      </c>
      <c r="L12" s="91">
        <v>229399.97500000001</v>
      </c>
      <c r="M12" s="91">
        <v>429.17</v>
      </c>
      <c r="N12" s="91">
        <v>654994.88399999996</v>
      </c>
      <c r="O12" s="59">
        <f t="shared" si="8"/>
        <v>443.90406999999988</v>
      </c>
      <c r="P12" s="91">
        <v>225588.50399999999</v>
      </c>
      <c r="Q12" s="91">
        <v>43123.667999999998</v>
      </c>
      <c r="R12" s="91">
        <v>25334.448</v>
      </c>
      <c r="S12" s="91">
        <v>47584.870999999999</v>
      </c>
      <c r="T12" s="91">
        <v>13793.212</v>
      </c>
      <c r="U12" s="91">
        <v>16979.273000000001</v>
      </c>
      <c r="V12" s="91">
        <v>21497.149000000001</v>
      </c>
      <c r="W12" s="93">
        <v>42480.981</v>
      </c>
      <c r="X12" s="91">
        <v>7521.9639999999999</v>
      </c>
      <c r="Y12" s="66">
        <v>85.1</v>
      </c>
      <c r="Z12" s="60">
        <f t="shared" si="4"/>
        <v>112.31358057278607</v>
      </c>
      <c r="AA12" s="82">
        <f t="shared" si="5"/>
        <v>294.04661999999996</v>
      </c>
      <c r="AB12" s="61">
        <f t="shared" si="6"/>
        <v>78.357355999999996</v>
      </c>
      <c r="AC12" s="61">
        <f t="shared" si="7"/>
        <v>71.500094000000018</v>
      </c>
    </row>
    <row r="13" spans="1:29" ht="13.5" thickBot="1">
      <c r="A13" s="12">
        <v>2004</v>
      </c>
      <c r="B13" s="67"/>
      <c r="C13" s="55">
        <v>130.01967925161441</v>
      </c>
      <c r="D13" s="55">
        <v>113.63336412828296</v>
      </c>
      <c r="E13" s="56">
        <v>87.397050033002614</v>
      </c>
      <c r="G13" s="89">
        <v>2004</v>
      </c>
      <c r="H13" s="57">
        <f t="shared" si="0"/>
        <v>863.91199099999994</v>
      </c>
      <c r="I13" s="57">
        <f t="shared" si="1"/>
        <v>459.65902899999998</v>
      </c>
      <c r="J13" s="58">
        <f t="shared" si="2"/>
        <v>1323.5710199999999</v>
      </c>
      <c r="K13" s="65">
        <f t="shared" si="3"/>
        <v>863.91199099999994</v>
      </c>
      <c r="L13" s="91">
        <v>230757.22899999999</v>
      </c>
      <c r="M13" s="91">
        <v>412.238</v>
      </c>
      <c r="N13" s="91">
        <v>632742.52399999998</v>
      </c>
      <c r="O13" s="59">
        <f t="shared" si="8"/>
        <v>459.65902899999998</v>
      </c>
      <c r="P13" s="91">
        <v>224954.72399999999</v>
      </c>
      <c r="Q13" s="91">
        <v>51165.606</v>
      </c>
      <c r="R13" s="91">
        <v>24936.91</v>
      </c>
      <c r="S13" s="91">
        <v>49857.402000000002</v>
      </c>
      <c r="T13" s="91">
        <v>16308.948</v>
      </c>
      <c r="U13" s="91">
        <v>16433.291000000001</v>
      </c>
      <c r="V13" s="91">
        <v>23010.157999999999</v>
      </c>
      <c r="W13" s="93">
        <v>45029.226000000002</v>
      </c>
      <c r="X13" s="91">
        <v>7962.7640000000001</v>
      </c>
      <c r="Y13" s="66">
        <v>86.1</v>
      </c>
      <c r="Z13" s="60">
        <f t="shared" si="4"/>
        <v>113.63336412828296</v>
      </c>
      <c r="AA13" s="82">
        <f t="shared" si="5"/>
        <v>301.05723999999992</v>
      </c>
      <c r="AB13" s="61">
        <f t="shared" si="6"/>
        <v>82.599641000000005</v>
      </c>
      <c r="AC13" s="61">
        <f t="shared" si="7"/>
        <v>76.002148000000005</v>
      </c>
    </row>
    <row r="14" spans="1:29" ht="13.5" thickBot="1">
      <c r="A14" s="10">
        <v>2005</v>
      </c>
      <c r="B14" s="68"/>
      <c r="C14" s="63">
        <v>133.94195825037735</v>
      </c>
      <c r="D14" s="63">
        <v>114.46482776824602</v>
      </c>
      <c r="E14" s="64">
        <v>85.458529398440788</v>
      </c>
      <c r="G14" s="89">
        <v>2005</v>
      </c>
      <c r="H14" s="57">
        <f t="shared" si="0"/>
        <v>835.22471399999995</v>
      </c>
      <c r="I14" s="57">
        <f t="shared" si="1"/>
        <v>458.9886820000001</v>
      </c>
      <c r="J14" s="58">
        <f t="shared" si="2"/>
        <v>1294.2133960000001</v>
      </c>
      <c r="K14" s="65">
        <f t="shared" si="3"/>
        <v>835.22471399999995</v>
      </c>
      <c r="L14" s="91">
        <v>225176.4</v>
      </c>
      <c r="M14" s="91">
        <v>362.10599999999999</v>
      </c>
      <c r="N14" s="91">
        <v>609686.20799999998</v>
      </c>
      <c r="O14" s="59">
        <f t="shared" si="8"/>
        <v>458.9886820000001</v>
      </c>
      <c r="P14" s="91">
        <v>228127.11199999999</v>
      </c>
      <c r="Q14" s="91">
        <v>47024.913</v>
      </c>
      <c r="R14" s="91">
        <v>25104.030999999999</v>
      </c>
      <c r="S14" s="91">
        <v>49238.684999999998</v>
      </c>
      <c r="T14" s="91">
        <v>16220.547</v>
      </c>
      <c r="U14" s="91">
        <v>15855.128000000001</v>
      </c>
      <c r="V14" s="91">
        <v>23685.23</v>
      </c>
      <c r="W14" s="93">
        <v>45513.608999999997</v>
      </c>
      <c r="X14" s="91">
        <v>8219.4269999999997</v>
      </c>
      <c r="Y14" s="94">
        <v>86.73</v>
      </c>
      <c r="Z14" s="60">
        <f t="shared" si="4"/>
        <v>114.46482776824602</v>
      </c>
      <c r="AA14" s="82">
        <f t="shared" si="5"/>
        <v>300.25605600000006</v>
      </c>
      <c r="AB14" s="61">
        <f t="shared" si="6"/>
        <v>81.314359999999994</v>
      </c>
      <c r="AC14" s="61">
        <f t="shared" si="7"/>
        <v>77.418265999999988</v>
      </c>
    </row>
    <row r="15" spans="1:29" ht="13.5" thickBot="1">
      <c r="A15" s="12">
        <v>2006</v>
      </c>
      <c r="B15" s="67"/>
      <c r="C15" s="55">
        <v>133.09825325184929</v>
      </c>
      <c r="D15" s="55">
        <v>118.83331133694077</v>
      </c>
      <c r="E15" s="56">
        <v>89.282397352040149</v>
      </c>
      <c r="G15" s="89">
        <v>2006</v>
      </c>
      <c r="H15" s="57">
        <f t="shared" si="0"/>
        <v>869.07118000000003</v>
      </c>
      <c r="I15" s="57">
        <f t="shared" si="1"/>
        <v>483.052189</v>
      </c>
      <c r="J15" s="58">
        <f t="shared" si="2"/>
        <v>1352.1233689999999</v>
      </c>
      <c r="K15" s="65">
        <f t="shared" si="3"/>
        <v>869.07118000000003</v>
      </c>
      <c r="L15" s="91">
        <v>220161.60500000001</v>
      </c>
      <c r="M15" s="91">
        <v>426.15</v>
      </c>
      <c r="N15" s="91">
        <v>648483.42500000005</v>
      </c>
      <c r="O15" s="59">
        <f t="shared" si="8"/>
        <v>483.052189</v>
      </c>
      <c r="P15" s="91">
        <v>233465.33199999999</v>
      </c>
      <c r="Q15" s="91">
        <v>49599.281000000003</v>
      </c>
      <c r="R15" s="91">
        <v>25705.269</v>
      </c>
      <c r="S15" s="91">
        <v>50559.161999999997</v>
      </c>
      <c r="T15" s="91">
        <v>17950.704000000002</v>
      </c>
      <c r="U15" s="91">
        <v>16154.142</v>
      </c>
      <c r="V15" s="91">
        <v>26179.759999999998</v>
      </c>
      <c r="W15" s="93">
        <v>54520.773000000001</v>
      </c>
      <c r="X15" s="91">
        <v>8917.7659999999996</v>
      </c>
      <c r="Y15" s="66">
        <v>90.04</v>
      </c>
      <c r="Z15" s="60">
        <f t="shared" si="4"/>
        <v>118.83331133694077</v>
      </c>
      <c r="AA15" s="82">
        <f t="shared" si="5"/>
        <v>308.769882</v>
      </c>
      <c r="AB15" s="61">
        <f t="shared" si="6"/>
        <v>84.664007999999995</v>
      </c>
      <c r="AC15" s="61">
        <f t="shared" si="7"/>
        <v>89.618298999999993</v>
      </c>
    </row>
    <row r="16" spans="1:29" ht="13.5" thickBot="1">
      <c r="A16" s="10">
        <v>2007</v>
      </c>
      <c r="B16" s="68"/>
      <c r="C16" s="63">
        <v>139.05740642688272</v>
      </c>
      <c r="D16" s="63">
        <v>122.37033126567243</v>
      </c>
      <c r="E16" s="64">
        <v>87.999865961843284</v>
      </c>
      <c r="G16" s="89">
        <v>2007</v>
      </c>
      <c r="H16" s="57">
        <f t="shared" si="0"/>
        <v>849.26370699999995</v>
      </c>
      <c r="I16" s="57">
        <f t="shared" si="1"/>
        <v>483.43656499999992</v>
      </c>
      <c r="J16" s="58">
        <f t="shared" si="2"/>
        <v>1332.7002719999998</v>
      </c>
      <c r="K16" s="65">
        <f t="shared" si="3"/>
        <v>849.26370699999995</v>
      </c>
      <c r="L16" s="91">
        <v>224635.26</v>
      </c>
      <c r="M16" s="91">
        <v>434.21</v>
      </c>
      <c r="N16" s="91">
        <v>624194.23699999996</v>
      </c>
      <c r="O16" s="59">
        <f t="shared" si="8"/>
        <v>483.43656499999992</v>
      </c>
      <c r="P16" s="91">
        <v>225633.57399999999</v>
      </c>
      <c r="Q16" s="91">
        <v>52253.296000000002</v>
      </c>
      <c r="R16" s="91">
        <v>26761.739000000001</v>
      </c>
      <c r="S16" s="91">
        <v>44820.953999999998</v>
      </c>
      <c r="T16" s="91">
        <v>19701.317999999999</v>
      </c>
      <c r="U16" s="91">
        <v>16269.855</v>
      </c>
      <c r="V16" s="91">
        <v>28237.232</v>
      </c>
      <c r="W16" s="93">
        <v>60064.625999999997</v>
      </c>
      <c r="X16" s="91">
        <v>9693.9709999999995</v>
      </c>
      <c r="Y16" s="66">
        <v>92.72</v>
      </c>
      <c r="Z16" s="60">
        <f t="shared" si="4"/>
        <v>122.37033126567243</v>
      </c>
      <c r="AA16" s="82">
        <f t="shared" si="5"/>
        <v>304.64860900000002</v>
      </c>
      <c r="AB16" s="61">
        <f t="shared" si="6"/>
        <v>80.792126999999994</v>
      </c>
      <c r="AC16" s="61">
        <f t="shared" si="7"/>
        <v>97.995829000000001</v>
      </c>
    </row>
    <row r="17" spans="1:29" ht="13.5" thickBot="1">
      <c r="A17" s="12">
        <v>2008</v>
      </c>
      <c r="B17" s="67"/>
      <c r="C17" s="55">
        <v>142.26854853105695</v>
      </c>
      <c r="D17" s="55">
        <v>123.54493863006468</v>
      </c>
      <c r="E17" s="56">
        <v>86.839248664363126</v>
      </c>
      <c r="G17" s="89">
        <v>2008</v>
      </c>
      <c r="H17" s="57">
        <f t="shared" si="0"/>
        <v>828.010085</v>
      </c>
      <c r="I17" s="57">
        <f t="shared" si="1"/>
        <v>487.1133989999999</v>
      </c>
      <c r="J17" s="58">
        <f t="shared" si="2"/>
        <v>1315.123484</v>
      </c>
      <c r="K17" s="65">
        <f t="shared" si="3"/>
        <v>828.010085</v>
      </c>
      <c r="L17" s="91">
        <v>212571.01500000001</v>
      </c>
      <c r="M17" s="91">
        <v>463.15699999999998</v>
      </c>
      <c r="N17" s="91">
        <v>614975.91299999994</v>
      </c>
      <c r="O17" s="59">
        <f t="shared" si="8"/>
        <v>487.1133989999999</v>
      </c>
      <c r="P17" s="91">
        <v>229092.40299999999</v>
      </c>
      <c r="Q17" s="91">
        <v>51164.606</v>
      </c>
      <c r="R17" s="91">
        <v>25852.899000000001</v>
      </c>
      <c r="S17" s="91">
        <v>49659.536</v>
      </c>
      <c r="T17" s="91">
        <v>19016.044999999998</v>
      </c>
      <c r="U17" s="91">
        <v>16176.421</v>
      </c>
      <c r="V17" s="91">
        <v>27405.162</v>
      </c>
      <c r="W17" s="93">
        <v>58524.805</v>
      </c>
      <c r="X17" s="91">
        <v>10221.522000000001</v>
      </c>
      <c r="Y17" s="66">
        <v>93.61</v>
      </c>
      <c r="Z17" s="60">
        <f t="shared" si="4"/>
        <v>123.54493863006468</v>
      </c>
      <c r="AA17" s="82">
        <f t="shared" si="5"/>
        <v>306.10990799999996</v>
      </c>
      <c r="AB17" s="61">
        <f t="shared" si="6"/>
        <v>84.852002000000013</v>
      </c>
      <c r="AC17" s="61">
        <f t="shared" si="7"/>
        <v>96.151488999999998</v>
      </c>
    </row>
    <row r="18" spans="1:29" ht="13.5" thickBot="1">
      <c r="A18" s="10">
        <v>2009</v>
      </c>
      <c r="B18" s="68"/>
      <c r="C18" s="63">
        <v>146.61844576540787</v>
      </c>
      <c r="D18" s="63">
        <v>116.51049227926622</v>
      </c>
      <c r="E18" s="64">
        <v>79.465098454041112</v>
      </c>
      <c r="G18" s="89">
        <v>2009</v>
      </c>
      <c r="H18" s="57">
        <f t="shared" si="0"/>
        <v>780.24000600000011</v>
      </c>
      <c r="I18" s="57">
        <f t="shared" si="1"/>
        <v>423.20680799999997</v>
      </c>
      <c r="J18" s="58">
        <f t="shared" si="2"/>
        <v>1203.4468140000001</v>
      </c>
      <c r="K18" s="65">
        <f t="shared" si="3"/>
        <v>780.24000600000011</v>
      </c>
      <c r="L18" s="91">
        <v>203369.024</v>
      </c>
      <c r="M18" s="91">
        <v>367.71</v>
      </c>
      <c r="N18" s="91">
        <v>576503.272</v>
      </c>
      <c r="O18" s="59">
        <f t="shared" si="8"/>
        <v>423.20680799999997</v>
      </c>
      <c r="P18" s="91">
        <v>213944.75099999999</v>
      </c>
      <c r="Q18" s="91">
        <v>33579.978000000003</v>
      </c>
      <c r="R18" s="91">
        <v>22990.706999999999</v>
      </c>
      <c r="S18" s="91">
        <v>48301.881999999998</v>
      </c>
      <c r="T18" s="91">
        <v>12503.075999999999</v>
      </c>
      <c r="U18" s="91">
        <v>15547.103999999999</v>
      </c>
      <c r="V18" s="91">
        <v>24147.498</v>
      </c>
      <c r="W18" s="93">
        <v>43266.864000000001</v>
      </c>
      <c r="X18" s="91">
        <v>8924.9480000000003</v>
      </c>
      <c r="Y18" s="66">
        <v>88.28</v>
      </c>
      <c r="Z18" s="60">
        <f t="shared" si="4"/>
        <v>116.51049227926622</v>
      </c>
      <c r="AA18" s="82">
        <f t="shared" si="5"/>
        <v>270.51543599999997</v>
      </c>
      <c r="AB18" s="61">
        <f t="shared" si="6"/>
        <v>76.352062000000004</v>
      </c>
      <c r="AC18" s="61">
        <f t="shared" si="7"/>
        <v>76.339309999999998</v>
      </c>
    </row>
    <row r="19" spans="1:29" ht="13.5" thickBot="1">
      <c r="A19" s="12">
        <v>2010</v>
      </c>
      <c r="B19" s="67"/>
      <c r="C19" s="55">
        <v>148.0985613146531</v>
      </c>
      <c r="D19" s="55">
        <v>121.38049359904977</v>
      </c>
      <c r="E19" s="56">
        <v>81.959265857527399</v>
      </c>
      <c r="G19" s="89">
        <v>2010</v>
      </c>
      <c r="H19" s="57">
        <f t="shared" si="0"/>
        <v>772.67850999999996</v>
      </c>
      <c r="I19" s="57">
        <f t="shared" si="1"/>
        <v>468.54083400000002</v>
      </c>
      <c r="J19" s="58">
        <f t="shared" si="2"/>
        <v>1241.2193440000001</v>
      </c>
      <c r="K19" s="65">
        <f t="shared" si="3"/>
        <v>772.67850999999996</v>
      </c>
      <c r="L19" s="91">
        <v>199584.77299999999</v>
      </c>
      <c r="M19" s="91">
        <v>393.68599999999998</v>
      </c>
      <c r="N19" s="91">
        <v>572700.05099999998</v>
      </c>
      <c r="O19" s="59">
        <f t="shared" si="8"/>
        <v>468.54083400000002</v>
      </c>
      <c r="P19" s="91">
        <v>214916.965</v>
      </c>
      <c r="Q19" s="91">
        <v>47849.544999999998</v>
      </c>
      <c r="R19" s="91">
        <v>24728.78</v>
      </c>
      <c r="S19" s="91">
        <v>54208.273000000001</v>
      </c>
      <c r="T19" s="91">
        <v>17010.050999999999</v>
      </c>
      <c r="U19" s="91">
        <v>17664.016</v>
      </c>
      <c r="V19" s="91">
        <v>27696.306</v>
      </c>
      <c r="W19" s="93">
        <v>54136.139000000003</v>
      </c>
      <c r="X19" s="91">
        <v>10330.759</v>
      </c>
      <c r="Y19" s="94">
        <v>91.97</v>
      </c>
      <c r="Z19" s="60">
        <f t="shared" si="4"/>
        <v>121.38049359904977</v>
      </c>
      <c r="AA19" s="82">
        <f t="shared" si="5"/>
        <v>287.49529000000001</v>
      </c>
      <c r="AB19" s="61">
        <f t="shared" si="6"/>
        <v>88.882339999999999</v>
      </c>
      <c r="AC19" s="61">
        <f t="shared" si="7"/>
        <v>92.163204000000007</v>
      </c>
    </row>
    <row r="20" spans="1:29" ht="13.5" thickBot="1">
      <c r="A20" s="10">
        <v>2011</v>
      </c>
      <c r="B20" s="68"/>
      <c r="C20" s="63">
        <v>144.48224453909253</v>
      </c>
      <c r="D20" s="63">
        <v>126.14491223439357</v>
      </c>
      <c r="E20" s="64">
        <v>87.308245131990986</v>
      </c>
      <c r="G20" s="89">
        <v>2011</v>
      </c>
      <c r="H20" s="57">
        <f t="shared" si="0"/>
        <v>834.47986800000001</v>
      </c>
      <c r="I20" s="57">
        <f t="shared" si="1"/>
        <v>487.74626000000006</v>
      </c>
      <c r="J20" s="58">
        <f t="shared" si="2"/>
        <v>1322.226128</v>
      </c>
      <c r="K20" s="65">
        <f t="shared" si="3"/>
        <v>834.47986800000001</v>
      </c>
      <c r="L20" s="91">
        <v>205993.90599999999</v>
      </c>
      <c r="M20" s="91">
        <v>489.09100000000001</v>
      </c>
      <c r="N20" s="91">
        <v>627996.87100000004</v>
      </c>
      <c r="O20" s="59">
        <f t="shared" si="8"/>
        <v>487.74626000000006</v>
      </c>
      <c r="P20" s="91">
        <v>223096.58</v>
      </c>
      <c r="Q20" s="91">
        <v>47127.224000000002</v>
      </c>
      <c r="R20" s="91">
        <v>28113.197</v>
      </c>
      <c r="S20" s="91">
        <v>53691.159</v>
      </c>
      <c r="T20" s="91">
        <v>19079.324000000001</v>
      </c>
      <c r="U20" s="91">
        <v>18128.567999999999</v>
      </c>
      <c r="V20" s="91">
        <v>28763.255000000001</v>
      </c>
      <c r="W20" s="93">
        <v>59097.493000000002</v>
      </c>
      <c r="X20" s="91">
        <v>10649.46</v>
      </c>
      <c r="Y20" s="66">
        <v>95.58</v>
      </c>
      <c r="Z20" s="60">
        <f t="shared" si="4"/>
        <v>126.14491223439357</v>
      </c>
      <c r="AA20" s="82">
        <f t="shared" si="5"/>
        <v>298.33700099999999</v>
      </c>
      <c r="AB20" s="61">
        <f t="shared" si="6"/>
        <v>90.899051</v>
      </c>
      <c r="AC20" s="61">
        <f t="shared" si="7"/>
        <v>98.51020800000002</v>
      </c>
    </row>
    <row r="21" spans="1:29" ht="13.5" thickBot="1">
      <c r="A21" s="12">
        <v>2012</v>
      </c>
      <c r="B21" s="67"/>
      <c r="C21" s="55">
        <v>151.79487665833415</v>
      </c>
      <c r="D21" s="55">
        <v>126.67282565659234</v>
      </c>
      <c r="E21" s="56">
        <v>83.450000714920364</v>
      </c>
      <c r="G21" s="89">
        <v>2012</v>
      </c>
      <c r="H21" s="57">
        <f t="shared" si="0"/>
        <v>804.42143699999997</v>
      </c>
      <c r="I21" s="57">
        <f t="shared" si="1"/>
        <v>459.37410900000003</v>
      </c>
      <c r="J21" s="58">
        <f t="shared" si="2"/>
        <v>1263.7955460000001</v>
      </c>
      <c r="K21" s="65">
        <f t="shared" si="3"/>
        <v>804.42143699999997</v>
      </c>
      <c r="L21" s="91">
        <v>212444.46599999999</v>
      </c>
      <c r="M21" s="91">
        <v>451.11399999999998</v>
      </c>
      <c r="N21" s="91">
        <v>591525.85699999996</v>
      </c>
      <c r="O21" s="59">
        <f t="shared" si="8"/>
        <v>459.37410900000003</v>
      </c>
      <c r="P21" s="91">
        <v>214795.43900000001</v>
      </c>
      <c r="Q21" s="91">
        <v>44393.779000000002</v>
      </c>
      <c r="R21" s="91">
        <v>23579.965</v>
      </c>
      <c r="S21" s="91">
        <v>49030.830999999998</v>
      </c>
      <c r="T21" s="91">
        <v>16997.285</v>
      </c>
      <c r="U21" s="91">
        <v>17283.59</v>
      </c>
      <c r="V21" s="91">
        <v>27965.364000000001</v>
      </c>
      <c r="W21" s="93">
        <v>55414.254999999997</v>
      </c>
      <c r="X21" s="91">
        <v>9913.6010000000006</v>
      </c>
      <c r="Y21" s="66">
        <v>95.98</v>
      </c>
      <c r="Z21" s="60">
        <f t="shared" si="4"/>
        <v>126.67282565659234</v>
      </c>
      <c r="AA21" s="82">
        <f t="shared" si="5"/>
        <v>282.769183</v>
      </c>
      <c r="AB21" s="61">
        <f t="shared" si="6"/>
        <v>83.311705999999987</v>
      </c>
      <c r="AC21" s="61">
        <f t="shared" si="7"/>
        <v>93.293220000000005</v>
      </c>
    </row>
    <row r="22" spans="1:29" ht="13.5" thickBot="1">
      <c r="A22" s="10">
        <v>2013</v>
      </c>
      <c r="B22" s="68"/>
      <c r="C22" s="63">
        <v>151.460723680271</v>
      </c>
      <c r="D22" s="63">
        <v>127.22713474990104</v>
      </c>
      <c r="E22" s="64">
        <v>84.000083756679828</v>
      </c>
      <c r="G22" s="89">
        <v>2013</v>
      </c>
      <c r="H22" s="57">
        <f t="shared" si="0"/>
        <v>799.29742300000009</v>
      </c>
      <c r="I22" s="57">
        <f t="shared" si="1"/>
        <v>472.82877000000002</v>
      </c>
      <c r="J22" s="58">
        <f t="shared" si="2"/>
        <v>1272.1261930000001</v>
      </c>
      <c r="K22" s="65">
        <f t="shared" si="3"/>
        <v>799.29742300000009</v>
      </c>
      <c r="L22" s="91">
        <v>206293.64</v>
      </c>
      <c r="M22" s="91">
        <v>418.45100000000002</v>
      </c>
      <c r="N22" s="91">
        <v>592585.33200000005</v>
      </c>
      <c r="O22" s="59">
        <f t="shared" si="8"/>
        <v>472.82877000000002</v>
      </c>
      <c r="P22" s="91">
        <v>225599.24799999999</v>
      </c>
      <c r="Q22" s="91">
        <v>45180.540999999997</v>
      </c>
      <c r="R22" s="91">
        <v>22320.36</v>
      </c>
      <c r="S22" s="91">
        <v>54052.42</v>
      </c>
      <c r="T22" s="91">
        <v>17001.171999999999</v>
      </c>
      <c r="U22" s="91">
        <v>15845.021000000001</v>
      </c>
      <c r="V22" s="91">
        <v>28748.061000000002</v>
      </c>
      <c r="W22" s="93">
        <v>54059.785000000003</v>
      </c>
      <c r="X22" s="91">
        <v>10022.162</v>
      </c>
      <c r="Y22" s="66">
        <v>96.4</v>
      </c>
      <c r="Z22" s="60">
        <f t="shared" si="4"/>
        <v>127.22713474990104</v>
      </c>
      <c r="AA22" s="82">
        <f t="shared" si="5"/>
        <v>293.10014899999999</v>
      </c>
      <c r="AB22" s="61">
        <f t="shared" si="6"/>
        <v>86.898613000000012</v>
      </c>
      <c r="AC22" s="61">
        <f t="shared" si="7"/>
        <v>92.830008000000007</v>
      </c>
    </row>
    <row r="23" spans="1:29" ht="13.5" thickBot="1">
      <c r="A23" s="12">
        <v>2014</v>
      </c>
      <c r="B23" s="67"/>
      <c r="C23" s="55">
        <v>154.77382788583924</v>
      </c>
      <c r="D23" s="55">
        <v>130.03827372310943</v>
      </c>
      <c r="E23" s="56">
        <v>84.018257801974954</v>
      </c>
      <c r="G23" s="89">
        <v>2014</v>
      </c>
      <c r="H23" s="57">
        <f t="shared" si="0"/>
        <v>787.68451499999992</v>
      </c>
      <c r="I23" s="57">
        <f t="shared" si="1"/>
        <v>484.71691200000004</v>
      </c>
      <c r="J23" s="58">
        <f t="shared" si="2"/>
        <v>1272.401427</v>
      </c>
      <c r="K23" s="65">
        <f t="shared" si="3"/>
        <v>787.68451499999992</v>
      </c>
      <c r="L23" s="91">
        <v>199311.79399999999</v>
      </c>
      <c r="M23" s="91">
        <v>461.298</v>
      </c>
      <c r="N23" s="91">
        <v>587911.42299999995</v>
      </c>
      <c r="O23" s="59">
        <f t="shared" si="8"/>
        <v>484.71691200000004</v>
      </c>
      <c r="P23" s="91">
        <v>228357.42300000001</v>
      </c>
      <c r="Q23" s="91">
        <v>48393.942000000003</v>
      </c>
      <c r="R23" s="91">
        <v>22775.744999999999</v>
      </c>
      <c r="S23" s="91">
        <v>53347.527999999998</v>
      </c>
      <c r="T23" s="91">
        <v>17485.68</v>
      </c>
      <c r="U23" s="91">
        <v>17617.82</v>
      </c>
      <c r="V23" s="91">
        <v>30085.112000000001</v>
      </c>
      <c r="W23" s="93">
        <v>56087.063999999998</v>
      </c>
      <c r="X23" s="91">
        <v>10566.598</v>
      </c>
      <c r="Y23" s="66">
        <v>98.53</v>
      </c>
      <c r="Z23" s="60">
        <f t="shared" si="4"/>
        <v>130.03827372310943</v>
      </c>
      <c r="AA23" s="82">
        <f t="shared" si="5"/>
        <v>299.52710999999999</v>
      </c>
      <c r="AB23" s="61">
        <f t="shared" si="6"/>
        <v>88.451027999999994</v>
      </c>
      <c r="AC23" s="61">
        <f t="shared" si="7"/>
        <v>96.738774000000006</v>
      </c>
    </row>
    <row r="24" spans="1:29" ht="13.5" thickBot="1">
      <c r="A24" s="10">
        <v>2015</v>
      </c>
      <c r="B24" s="62"/>
      <c r="C24" s="63">
        <v>158.06861722940573</v>
      </c>
      <c r="D24" s="63">
        <v>131.97835554968987</v>
      </c>
      <c r="E24" s="64">
        <v>83.494344331581686</v>
      </c>
      <c r="G24" s="89">
        <v>2015</v>
      </c>
      <c r="H24" s="57">
        <f t="shared" si="0"/>
        <v>762.65605400000004</v>
      </c>
      <c r="I24" s="57">
        <f t="shared" si="1"/>
        <v>501.81104699999992</v>
      </c>
      <c r="J24" s="58">
        <f t="shared" si="2"/>
        <v>1264.467101</v>
      </c>
      <c r="K24" s="65">
        <f t="shared" si="3"/>
        <v>762.65605400000004</v>
      </c>
      <c r="L24" s="91">
        <v>197388.736</v>
      </c>
      <c r="M24" s="91">
        <v>496.173</v>
      </c>
      <c r="N24" s="91">
        <v>564771.14500000002</v>
      </c>
      <c r="O24" s="59">
        <f t="shared" si="8"/>
        <v>501.81104699999992</v>
      </c>
      <c r="P24" s="91">
        <v>245119.33499999999</v>
      </c>
      <c r="Q24" s="91">
        <v>47380.6</v>
      </c>
      <c r="R24" s="91">
        <v>21082.245999999999</v>
      </c>
      <c r="S24" s="91">
        <v>55317.05</v>
      </c>
      <c r="T24" s="91">
        <v>16300.425999999999</v>
      </c>
      <c r="U24" s="91">
        <v>17542.375</v>
      </c>
      <c r="V24" s="91">
        <v>31019.073</v>
      </c>
      <c r="W24" s="93">
        <v>57340.048999999999</v>
      </c>
      <c r="X24" s="91">
        <v>10709.893</v>
      </c>
      <c r="Y24" s="94">
        <v>100</v>
      </c>
      <c r="Z24" s="60">
        <f t="shared" si="4"/>
        <v>131.97835554968987</v>
      </c>
      <c r="AA24" s="82">
        <f t="shared" si="5"/>
        <v>313.58218099999999</v>
      </c>
      <c r="AB24" s="61">
        <f t="shared" si="6"/>
        <v>89.159850999999989</v>
      </c>
      <c r="AC24" s="61">
        <f t="shared" si="7"/>
        <v>99.069014999999993</v>
      </c>
    </row>
    <row r="25" spans="1:29" ht="13.5" thickBot="1">
      <c r="A25" s="12">
        <v>2016</v>
      </c>
      <c r="B25" s="54"/>
      <c r="C25" s="55">
        <v>160.3203329743792</v>
      </c>
      <c r="D25" s="55">
        <v>134.92147287844796</v>
      </c>
      <c r="E25" s="56">
        <v>84.157430548756267</v>
      </c>
      <c r="G25" s="95">
        <v>2016</v>
      </c>
      <c r="H25" s="83">
        <f>K25</f>
        <v>771.90509199999997</v>
      </c>
      <c r="I25" s="57">
        <f>O25</f>
        <v>502.60401499999995</v>
      </c>
      <c r="J25" s="84">
        <f>SUM(H25:I25)</f>
        <v>1274.5091069999999</v>
      </c>
      <c r="K25" s="65">
        <f>SUM(L25:N25)/1000</f>
        <v>771.90509199999997</v>
      </c>
      <c r="L25" s="91">
        <v>188179.163</v>
      </c>
      <c r="M25" s="91">
        <v>514.29899999999998</v>
      </c>
      <c r="N25" s="91">
        <v>583211.63</v>
      </c>
      <c r="O25" s="59">
        <f t="shared" si="8"/>
        <v>502.60401499999995</v>
      </c>
      <c r="P25" s="91">
        <v>243686.255</v>
      </c>
      <c r="Q25" s="91">
        <v>45984.321000000004</v>
      </c>
      <c r="R25" s="91">
        <v>21186.588</v>
      </c>
      <c r="S25" s="91">
        <v>54601.485999999997</v>
      </c>
      <c r="T25" s="91">
        <v>16347.376</v>
      </c>
      <c r="U25" s="91">
        <v>17494.687999999998</v>
      </c>
      <c r="V25" s="91">
        <v>31911.557000000001</v>
      </c>
      <c r="W25" s="93">
        <v>60255.317000000003</v>
      </c>
      <c r="X25" s="91">
        <v>11136.427</v>
      </c>
      <c r="Y25" s="94">
        <v>102.23</v>
      </c>
      <c r="Z25" s="60">
        <f t="shared" si="4"/>
        <v>134.92147287844796</v>
      </c>
      <c r="AA25" s="82">
        <f t="shared" si="5"/>
        <v>310.85716400000001</v>
      </c>
      <c r="AB25" s="61">
        <f t="shared" si="6"/>
        <v>88.443549999999988</v>
      </c>
      <c r="AC25" s="61">
        <f t="shared" si="7"/>
        <v>103.303301</v>
      </c>
    </row>
    <row r="26" spans="1:29" ht="13.5" thickBot="1">
      <c r="A26" s="10">
        <v>2017</v>
      </c>
      <c r="B26" s="62"/>
      <c r="C26" s="63">
        <v>162.71461822041914</v>
      </c>
      <c r="D26" s="63">
        <v>138.53767982050945</v>
      </c>
      <c r="E26" s="64">
        <v>85.141508080633102</v>
      </c>
      <c r="G26" s="95">
        <v>2017</v>
      </c>
      <c r="H26" s="83">
        <f t="shared" ref="H26:H30" si="9">K26</f>
        <v>794.53310499999998</v>
      </c>
      <c r="I26" s="57">
        <f t="shared" si="1"/>
        <v>494.879211</v>
      </c>
      <c r="J26" s="84">
        <f t="shared" ref="J26:J28" si="10">SUM(H26:I26)</f>
        <v>1289.4123159999999</v>
      </c>
      <c r="K26" s="65">
        <f t="shared" si="3"/>
        <v>794.53310499999998</v>
      </c>
      <c r="L26" s="91">
        <v>186881.35699999999</v>
      </c>
      <c r="M26" s="91">
        <v>517.91800000000001</v>
      </c>
      <c r="N26" s="91">
        <v>607133.82999999996</v>
      </c>
      <c r="O26" s="59">
        <f t="shared" si="8"/>
        <v>494.879211</v>
      </c>
      <c r="P26" s="91">
        <v>226340.413</v>
      </c>
      <c r="Q26" s="91">
        <v>47530.701000000001</v>
      </c>
      <c r="R26" s="91">
        <v>23096.407999999999</v>
      </c>
      <c r="S26" s="91">
        <v>53971.847999999998</v>
      </c>
      <c r="T26" s="91">
        <v>17886.805</v>
      </c>
      <c r="U26" s="91">
        <v>17455.591</v>
      </c>
      <c r="V26" s="91">
        <v>33334.614000000001</v>
      </c>
      <c r="W26" s="93">
        <v>63213.233</v>
      </c>
      <c r="X26" s="91">
        <v>12049.598</v>
      </c>
      <c r="Y26" s="94">
        <v>104.97</v>
      </c>
      <c r="Z26" s="60">
        <f t="shared" si="4"/>
        <v>138.53767982050945</v>
      </c>
      <c r="AA26" s="82">
        <f t="shared" si="5"/>
        <v>296.96752199999997</v>
      </c>
      <c r="AB26" s="61">
        <f t="shared" si="6"/>
        <v>89.314243999999988</v>
      </c>
      <c r="AC26" s="61">
        <f t="shared" si="7"/>
        <v>108.59744500000001</v>
      </c>
    </row>
    <row r="27" spans="1:29" ht="13.5" thickBot="1">
      <c r="A27" s="12">
        <v>2018</v>
      </c>
      <c r="B27" s="54"/>
      <c r="C27" s="55">
        <v>164.81612674016179</v>
      </c>
      <c r="D27" s="55">
        <v>139.89705688267125</v>
      </c>
      <c r="E27" s="56">
        <v>84.880684705825971</v>
      </c>
      <c r="G27" s="95">
        <v>2018</v>
      </c>
      <c r="H27" s="83">
        <f t="shared" si="9"/>
        <v>789.47914800000001</v>
      </c>
      <c r="I27" s="57">
        <f t="shared" si="1"/>
        <v>495.98316899999998</v>
      </c>
      <c r="J27" s="84">
        <f t="shared" si="10"/>
        <v>1285.462317</v>
      </c>
      <c r="K27" s="65">
        <f t="shared" si="3"/>
        <v>789.47914800000001</v>
      </c>
      <c r="L27" s="91">
        <v>179507.21799999999</v>
      </c>
      <c r="M27" s="91">
        <v>518.26</v>
      </c>
      <c r="N27" s="91">
        <v>609453.67000000004</v>
      </c>
      <c r="O27" s="59">
        <f t="shared" si="8"/>
        <v>495.98316899999998</v>
      </c>
      <c r="P27" s="91">
        <v>228475.571</v>
      </c>
      <c r="Q27" s="91">
        <v>46703.745999999999</v>
      </c>
      <c r="R27" s="91">
        <v>23137.48</v>
      </c>
      <c r="S27" s="91">
        <v>53061.652999999998</v>
      </c>
      <c r="T27" s="91">
        <v>16988.112000000001</v>
      </c>
      <c r="U27" s="91">
        <v>16549.55</v>
      </c>
      <c r="V27" s="91">
        <v>33617.483</v>
      </c>
      <c r="W27" s="93">
        <v>64731.233</v>
      </c>
      <c r="X27" s="91">
        <v>12718.341</v>
      </c>
      <c r="Y27" s="94">
        <v>106</v>
      </c>
      <c r="Z27" s="60">
        <f t="shared" si="4"/>
        <v>139.89705688267125</v>
      </c>
      <c r="AA27" s="82">
        <f t="shared" si="5"/>
        <v>298.31679699999995</v>
      </c>
      <c r="AB27" s="61">
        <f t="shared" si="6"/>
        <v>86.599315000000004</v>
      </c>
      <c r="AC27" s="61">
        <f t="shared" si="7"/>
        <v>111.06705700000001</v>
      </c>
    </row>
    <row r="28" spans="1:29" ht="13.5" thickBot="1">
      <c r="A28" s="10">
        <v>2019</v>
      </c>
      <c r="B28" s="62"/>
      <c r="C28" s="63">
        <v>172.13948096330904</v>
      </c>
      <c r="D28" s="63">
        <v>141.40161013593772</v>
      </c>
      <c r="E28" s="64">
        <v>82.143625241949579</v>
      </c>
      <c r="G28" s="95">
        <v>2019</v>
      </c>
      <c r="H28" s="83">
        <f t="shared" si="9"/>
        <v>733.70885099999998</v>
      </c>
      <c r="I28" s="57">
        <f>O28</f>
        <v>510.30249500000002</v>
      </c>
      <c r="J28" s="84">
        <f t="shared" si="10"/>
        <v>1244.011346</v>
      </c>
      <c r="K28" s="65">
        <f t="shared" si="3"/>
        <v>733.70885099999998</v>
      </c>
      <c r="L28" s="91">
        <v>141761.59599999999</v>
      </c>
      <c r="M28" s="91">
        <v>588.24699999999996</v>
      </c>
      <c r="N28" s="91">
        <v>591359.00800000003</v>
      </c>
      <c r="O28" s="59">
        <f>SUM(P28:X28)/1000</f>
        <v>510.30249500000002</v>
      </c>
      <c r="P28" s="91">
        <v>249252.80300000001</v>
      </c>
      <c r="Q28" s="91">
        <v>44161.072999999997</v>
      </c>
      <c r="R28" s="91">
        <v>24583.899000000001</v>
      </c>
      <c r="S28" s="91">
        <v>53785.497000000003</v>
      </c>
      <c r="T28" s="91">
        <v>15366.254999999999</v>
      </c>
      <c r="U28" s="91">
        <v>16302.93</v>
      </c>
      <c r="V28" s="91">
        <v>32760.178</v>
      </c>
      <c r="W28" s="93">
        <v>61644.648999999998</v>
      </c>
      <c r="X28" s="91">
        <v>12445.210999999999</v>
      </c>
      <c r="Y28" s="94">
        <v>107.14</v>
      </c>
      <c r="Z28" s="60">
        <f t="shared" si="4"/>
        <v>141.40161013593772</v>
      </c>
      <c r="AA28" s="82">
        <f t="shared" si="5"/>
        <v>317.99777499999999</v>
      </c>
      <c r="AB28" s="61">
        <f t="shared" si="6"/>
        <v>85.454682000000005</v>
      </c>
      <c r="AC28" s="61">
        <f t="shared" si="7"/>
        <v>106.85003799999998</v>
      </c>
    </row>
    <row r="29" spans="1:29" ht="13.5" thickBot="1">
      <c r="A29" s="10">
        <v>2020</v>
      </c>
      <c r="B29" s="62"/>
      <c r="C29" s="63">
        <v>173.55188328553777</v>
      </c>
      <c r="D29" s="63">
        <v>135.99049755840045</v>
      </c>
      <c r="E29" s="64">
        <v>78.357258350611431</v>
      </c>
      <c r="G29" s="95">
        <v>2020</v>
      </c>
      <c r="H29" s="83">
        <f t="shared" si="9"/>
        <v>716.25390599999992</v>
      </c>
      <c r="I29" s="57">
        <f t="shared" ref="I29:I31" si="11">O29</f>
        <v>470.41539599999993</v>
      </c>
      <c r="J29" s="84">
        <f t="shared" ref="J29:J31" si="12">SUM(H29:I29)</f>
        <v>1186.6693019999998</v>
      </c>
      <c r="K29" s="65">
        <f t="shared" si="3"/>
        <v>716.25390599999992</v>
      </c>
      <c r="L29" s="91">
        <v>117408.04399999999</v>
      </c>
      <c r="M29" s="91">
        <v>597.03399999999999</v>
      </c>
      <c r="N29" s="91">
        <v>598248.82799999998</v>
      </c>
      <c r="O29" s="59">
        <f>SUM(P29:X29)/1000</f>
        <v>470.41539599999993</v>
      </c>
      <c r="P29" s="91">
        <v>233588.01199999999</v>
      </c>
      <c r="Q29" s="91">
        <v>39498.932999999997</v>
      </c>
      <c r="R29" s="91">
        <v>21380.691999999999</v>
      </c>
      <c r="S29" s="91">
        <v>46721.307000000001</v>
      </c>
      <c r="T29" s="91">
        <v>13543.953</v>
      </c>
      <c r="U29" s="91">
        <v>16417.928</v>
      </c>
      <c r="V29" s="91">
        <v>31570.85</v>
      </c>
      <c r="W29" s="93">
        <v>55214.593999999997</v>
      </c>
      <c r="X29" s="91">
        <v>12479.127</v>
      </c>
      <c r="Y29" s="94">
        <v>103.04</v>
      </c>
      <c r="Z29" s="60">
        <f t="shared" si="4"/>
        <v>135.99049755840045</v>
      </c>
      <c r="AA29" s="82">
        <f t="shared" ref="AA29:AA31" si="13">SUM(P29:R29)/1000</f>
        <v>294.46763699999997</v>
      </c>
      <c r="AB29" s="61">
        <f t="shared" ref="AB29:AB31" si="14">SUM(S29:U29)/1000</f>
        <v>76.683188000000001</v>
      </c>
      <c r="AC29" s="61">
        <f t="shared" si="7"/>
        <v>99.264570999999989</v>
      </c>
    </row>
    <row r="30" spans="1:29" ht="13.5" thickBot="1">
      <c r="A30" s="88">
        <v>2021</v>
      </c>
      <c r="B30" s="62"/>
      <c r="C30" s="63">
        <v>174.49035809216869</v>
      </c>
      <c r="D30" s="63">
        <v>140.29299194932031</v>
      </c>
      <c r="E30" s="64">
        <v>80.401572604496138</v>
      </c>
      <c r="G30" s="95">
        <v>2021</v>
      </c>
      <c r="H30" s="83">
        <f t="shared" si="9"/>
        <v>728.82995700000004</v>
      </c>
      <c r="I30" s="57">
        <f t="shared" si="11"/>
        <v>488.79914399999996</v>
      </c>
      <c r="J30" s="84">
        <f t="shared" si="12"/>
        <v>1217.629101</v>
      </c>
      <c r="K30" s="65">
        <f t="shared" si="3"/>
        <v>728.82995700000004</v>
      </c>
      <c r="L30" s="91">
        <v>136130.345</v>
      </c>
      <c r="M30" s="91">
        <v>546.71199999999999</v>
      </c>
      <c r="N30" s="91">
        <v>592152.9</v>
      </c>
      <c r="O30" s="59">
        <f t="shared" si="8"/>
        <v>488.79914399999996</v>
      </c>
      <c r="P30" s="91">
        <v>232403.24299999999</v>
      </c>
      <c r="Q30" s="91">
        <v>44009.915000000001</v>
      </c>
      <c r="R30" s="91">
        <v>21786.723000000002</v>
      </c>
      <c r="S30" s="91">
        <v>47148.637000000002</v>
      </c>
      <c r="T30" s="91">
        <v>16303.361999999999</v>
      </c>
      <c r="U30" s="91">
        <v>16815.366000000002</v>
      </c>
      <c r="V30" s="91">
        <v>34214.747000000003</v>
      </c>
      <c r="W30" s="93">
        <v>63273.165999999997</v>
      </c>
      <c r="X30" s="91">
        <v>12843.985000000001</v>
      </c>
      <c r="Y30" s="94">
        <v>106.3</v>
      </c>
      <c r="Z30" s="60">
        <f>Y30*(100/$Y$3)</f>
        <v>140.29299194932031</v>
      </c>
      <c r="AA30" s="82">
        <f t="shared" si="13"/>
        <v>298.199881</v>
      </c>
      <c r="AB30" s="61">
        <f t="shared" si="14"/>
        <v>80.267365000000012</v>
      </c>
      <c r="AC30" s="61">
        <f t="shared" si="7"/>
        <v>110.331898</v>
      </c>
    </row>
    <row r="31" spans="1:29" ht="13.5" customHeight="1" thickBot="1">
      <c r="A31" s="10">
        <v>2022</v>
      </c>
      <c r="C31" s="63">
        <v>188.1898963616579</v>
      </c>
      <c r="D31" s="63">
        <v>142.82697637587438</v>
      </c>
      <c r="E31" s="64">
        <v>75.895135252847808</v>
      </c>
      <c r="G31" s="95">
        <v>2022</v>
      </c>
      <c r="H31" s="83">
        <f>K31</f>
        <v>712.31318500000009</v>
      </c>
      <c r="I31" s="57">
        <f t="shared" si="11"/>
        <v>437.06887699999999</v>
      </c>
      <c r="J31" s="84">
        <f t="shared" si="12"/>
        <v>1149.3820620000001</v>
      </c>
      <c r="K31" s="65">
        <f>SUM(L31:N31)/1000</f>
        <v>712.31318500000009</v>
      </c>
      <c r="L31" s="91">
        <v>139887.59599999999</v>
      </c>
      <c r="M31" s="91">
        <v>537.48299999999995</v>
      </c>
      <c r="N31" s="91">
        <v>571888.10600000003</v>
      </c>
      <c r="O31" s="59">
        <f t="shared" si="8"/>
        <v>437.06887699999999</v>
      </c>
      <c r="P31" s="91">
        <v>187852.95600000001</v>
      </c>
      <c r="Q31" s="91">
        <v>40087.587</v>
      </c>
      <c r="R31" s="91">
        <v>20140.482</v>
      </c>
      <c r="S31" s="91">
        <v>46699.605000000003</v>
      </c>
      <c r="T31" s="91">
        <v>15136.624</v>
      </c>
      <c r="U31" s="91">
        <v>17582.429</v>
      </c>
      <c r="V31" s="91">
        <v>33433.875999999997</v>
      </c>
      <c r="W31" s="93">
        <v>63093.512999999999</v>
      </c>
      <c r="X31" s="91">
        <v>13041.805</v>
      </c>
      <c r="Y31" s="94">
        <v>108.22</v>
      </c>
      <c r="Z31" s="60">
        <f>Y31*(100/$Y$3)</f>
        <v>142.82697637587438</v>
      </c>
      <c r="AA31" s="82">
        <f t="shared" si="13"/>
        <v>248.08102499999998</v>
      </c>
      <c r="AB31" s="61">
        <f t="shared" si="14"/>
        <v>79.418658000000008</v>
      </c>
      <c r="AC31" s="61">
        <f t="shared" si="7"/>
        <v>109.56919399999998</v>
      </c>
    </row>
    <row r="32" spans="1:29" ht="13.5" thickBot="1">
      <c r="C32" s="72">
        <f>C28-C20</f>
        <v>27.657236424216507</v>
      </c>
      <c r="D32" s="72">
        <f t="shared" ref="D32:E32" si="15">D28-D20</f>
        <v>15.256697901544143</v>
      </c>
      <c r="E32" s="72">
        <f t="shared" si="15"/>
        <v>-5.1646198900414078</v>
      </c>
      <c r="G32" s="69" t="s">
        <v>51</v>
      </c>
      <c r="H32" s="70"/>
      <c r="I32" s="70"/>
      <c r="J32" s="71"/>
      <c r="K32" s="96" t="s">
        <v>61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7" t="s">
        <v>56</v>
      </c>
      <c r="Z32" s="97"/>
    </row>
    <row r="33" spans="7:24">
      <c r="J33" s="73"/>
    </row>
    <row r="35" spans="7:24">
      <c r="H35" s="61"/>
      <c r="I35" s="61"/>
      <c r="L35" s="85"/>
      <c r="M35" s="85"/>
      <c r="N35" s="85"/>
      <c r="P35" s="85"/>
      <c r="Q35" s="85"/>
      <c r="R35" s="85"/>
      <c r="S35" s="85"/>
      <c r="T35" s="85"/>
      <c r="U35" s="85"/>
      <c r="V35" s="85"/>
      <c r="W35" s="85"/>
      <c r="X35" s="85"/>
    </row>
    <row r="36" spans="7:24">
      <c r="H36" s="86"/>
      <c r="I36" s="86"/>
      <c r="L36" s="85"/>
      <c r="M36" s="85"/>
      <c r="N36" s="85"/>
      <c r="P36" s="85"/>
      <c r="Q36" s="85"/>
      <c r="R36" s="85"/>
      <c r="S36" s="85"/>
      <c r="T36" s="85"/>
      <c r="U36" s="85"/>
      <c r="V36" s="85"/>
      <c r="W36" s="85"/>
      <c r="X36" s="85"/>
    </row>
    <row r="37" spans="7:24">
      <c r="L37" s="85"/>
      <c r="M37" s="85"/>
      <c r="N37" s="85"/>
      <c r="P37" s="85"/>
      <c r="Q37" s="85"/>
      <c r="R37" s="85"/>
      <c r="S37" s="85"/>
      <c r="T37" s="85"/>
      <c r="U37" s="85"/>
      <c r="V37" s="85"/>
      <c r="W37" s="85"/>
      <c r="X37" s="85"/>
    </row>
    <row r="38" spans="7:24">
      <c r="G38" t="s">
        <v>55</v>
      </c>
      <c r="J38" s="86">
        <f>I3/J3</f>
        <v>0.25886737266302806</v>
      </c>
      <c r="L38" s="85"/>
      <c r="M38" s="85"/>
      <c r="N38" s="85"/>
      <c r="P38" s="85"/>
      <c r="Q38" s="85"/>
      <c r="R38" s="85"/>
      <c r="S38" s="85"/>
      <c r="T38" s="85"/>
      <c r="U38" s="85"/>
      <c r="V38" s="85"/>
      <c r="W38" s="85"/>
      <c r="X38" s="85"/>
    </row>
    <row r="39" spans="7:24">
      <c r="G39" t="s">
        <v>57</v>
      </c>
      <c r="J39" s="86">
        <f>I30/J30</f>
        <v>0.40143516904988946</v>
      </c>
      <c r="L39" s="85"/>
      <c r="M39" s="85"/>
      <c r="N39" s="85"/>
      <c r="P39" s="85"/>
      <c r="Q39" s="85"/>
      <c r="R39" s="85"/>
      <c r="S39" s="85"/>
      <c r="T39" s="85"/>
      <c r="U39" s="85"/>
      <c r="V39" s="85"/>
      <c r="W39" s="85"/>
      <c r="X39" s="85"/>
    </row>
    <row r="40" spans="7:24">
      <c r="L40" s="85"/>
      <c r="M40" s="85"/>
      <c r="N40" s="85"/>
      <c r="P40" s="85"/>
      <c r="Q40" s="85"/>
      <c r="R40" s="85"/>
      <c r="S40" s="85"/>
      <c r="T40" s="85"/>
      <c r="U40" s="85"/>
      <c r="V40" s="85"/>
      <c r="W40" s="85"/>
      <c r="X40" s="85"/>
    </row>
    <row r="41" spans="7:24">
      <c r="L41" s="85"/>
      <c r="M41" s="85"/>
      <c r="N41" s="85"/>
      <c r="P41" s="85"/>
      <c r="Q41" s="85"/>
      <c r="R41" s="85"/>
      <c r="S41" s="85"/>
      <c r="T41" s="85"/>
      <c r="U41" s="85"/>
      <c r="V41" s="85"/>
      <c r="W41" s="85"/>
      <c r="X41" s="85"/>
    </row>
    <row r="42" spans="7:24">
      <c r="L42" s="85"/>
      <c r="M42" s="85"/>
      <c r="N42" s="85"/>
      <c r="P42" s="85"/>
      <c r="Q42" s="85"/>
      <c r="R42" s="85"/>
      <c r="S42" s="85"/>
      <c r="T42" s="85"/>
      <c r="U42" s="85"/>
      <c r="V42" s="85"/>
      <c r="W42" s="85"/>
      <c r="X42" s="85"/>
    </row>
    <row r="43" spans="7:24">
      <c r="L43" s="85"/>
      <c r="M43" s="85"/>
      <c r="N43" s="85"/>
      <c r="P43" s="85"/>
      <c r="Q43" s="85"/>
      <c r="R43" s="85"/>
      <c r="S43" s="85"/>
      <c r="T43" s="85"/>
      <c r="U43" s="85"/>
      <c r="V43" s="85"/>
      <c r="W43" s="85"/>
      <c r="X43" s="85"/>
    </row>
    <row r="44" spans="7:24">
      <c r="L44" s="85"/>
      <c r="M44" s="85"/>
      <c r="N44" s="85"/>
      <c r="P44" s="85"/>
      <c r="Q44" s="85"/>
      <c r="R44" s="85"/>
      <c r="S44" s="85"/>
      <c r="T44" s="85"/>
      <c r="U44" s="85"/>
      <c r="V44" s="85"/>
      <c r="W44" s="85"/>
      <c r="X44" s="85"/>
    </row>
    <row r="45" spans="7:24">
      <c r="L45" s="85"/>
      <c r="M45" s="85"/>
      <c r="N45" s="85"/>
      <c r="P45" s="85"/>
      <c r="Q45" s="85"/>
      <c r="R45" s="85"/>
      <c r="S45" s="85"/>
      <c r="T45" s="85"/>
      <c r="U45" s="85"/>
      <c r="V45" s="85"/>
      <c r="W45" s="85"/>
      <c r="X45" s="85"/>
    </row>
    <row r="46" spans="7:24">
      <c r="L46" s="85"/>
      <c r="M46" s="85"/>
      <c r="N46" s="85"/>
      <c r="P46" s="85"/>
      <c r="Q46" s="85"/>
      <c r="R46" s="85"/>
      <c r="S46" s="85"/>
      <c r="T46" s="85"/>
      <c r="U46" s="85"/>
      <c r="V46" s="85"/>
      <c r="W46" s="85"/>
      <c r="X46" s="85"/>
    </row>
    <row r="47" spans="7:24">
      <c r="L47" s="85"/>
      <c r="M47" s="85"/>
      <c r="N47" s="85"/>
      <c r="P47" s="85"/>
      <c r="Q47" s="85"/>
      <c r="R47" s="85"/>
      <c r="S47" s="85"/>
      <c r="T47" s="85"/>
      <c r="U47" s="85"/>
      <c r="V47" s="85"/>
      <c r="W47" s="85"/>
      <c r="X47" s="85"/>
    </row>
    <row r="48" spans="7:24">
      <c r="L48" s="85"/>
      <c r="M48" s="85"/>
      <c r="N48" s="85"/>
      <c r="P48" s="85"/>
      <c r="Q48" s="85"/>
      <c r="R48" s="85"/>
      <c r="S48" s="85"/>
      <c r="T48" s="85"/>
      <c r="U48" s="85"/>
      <c r="V48" s="85"/>
      <c r="W48" s="85"/>
      <c r="X48" s="85"/>
    </row>
    <row r="49" spans="12:24">
      <c r="L49" s="85"/>
      <c r="M49" s="85"/>
      <c r="N49" s="85"/>
      <c r="P49" s="85"/>
      <c r="Q49" s="85"/>
      <c r="R49" s="85"/>
      <c r="S49" s="85"/>
      <c r="T49" s="85"/>
      <c r="U49" s="85"/>
      <c r="V49" s="85"/>
      <c r="W49" s="85"/>
      <c r="X49" s="85"/>
    </row>
    <row r="50" spans="12:24">
      <c r="L50" s="85"/>
      <c r="M50" s="85"/>
      <c r="N50" s="85"/>
      <c r="P50" s="85"/>
      <c r="Q50" s="85"/>
      <c r="R50" s="85"/>
      <c r="S50" s="85"/>
      <c r="T50" s="85"/>
      <c r="U50" s="85"/>
      <c r="V50" s="85"/>
      <c r="W50" s="85"/>
      <c r="X50" s="85"/>
    </row>
    <row r="51" spans="12:24">
      <c r="L51" s="85"/>
      <c r="M51" s="85"/>
      <c r="N51" s="85"/>
      <c r="P51" s="85"/>
      <c r="Q51" s="85"/>
      <c r="R51" s="85"/>
      <c r="S51" s="85"/>
      <c r="T51" s="85"/>
      <c r="U51" s="85"/>
      <c r="V51" s="85"/>
      <c r="W51" s="85"/>
      <c r="X51" s="85"/>
    </row>
    <row r="52" spans="12:24">
      <c r="L52" s="85"/>
      <c r="M52" s="85"/>
      <c r="N52" s="85"/>
      <c r="P52" s="85"/>
      <c r="Q52" s="85"/>
      <c r="R52" s="85"/>
      <c r="S52" s="85"/>
      <c r="T52" s="85"/>
      <c r="U52" s="85"/>
      <c r="V52" s="85"/>
      <c r="W52" s="85"/>
      <c r="X52" s="85"/>
    </row>
    <row r="53" spans="12:24">
      <c r="L53" s="85"/>
      <c r="M53" s="85"/>
      <c r="N53" s="85"/>
      <c r="P53" s="85"/>
      <c r="Q53" s="85"/>
      <c r="R53" s="85"/>
      <c r="S53" s="85"/>
      <c r="T53" s="85"/>
      <c r="U53" s="85"/>
      <c r="V53" s="85"/>
      <c r="W53" s="85"/>
      <c r="X53" s="85"/>
    </row>
    <row r="54" spans="12:24">
      <c r="L54" s="85"/>
      <c r="M54" s="85"/>
      <c r="N54" s="85"/>
      <c r="P54" s="85"/>
      <c r="Q54" s="85"/>
      <c r="R54" s="85"/>
      <c r="S54" s="85"/>
      <c r="T54" s="85"/>
      <c r="U54" s="85"/>
      <c r="V54" s="85"/>
      <c r="W54" s="85"/>
      <c r="X54" s="85"/>
    </row>
    <row r="55" spans="12:24">
      <c r="L55" s="85"/>
      <c r="M55" s="85"/>
      <c r="N55" s="85"/>
      <c r="P55" s="85"/>
      <c r="Q55" s="85"/>
      <c r="R55" s="85"/>
      <c r="S55" s="85"/>
      <c r="T55" s="85"/>
      <c r="U55" s="85"/>
      <c r="V55" s="85"/>
      <c r="W55" s="85"/>
      <c r="X55" s="85"/>
    </row>
    <row r="56" spans="12:24">
      <c r="L56" s="85"/>
      <c r="M56" s="85"/>
      <c r="N56" s="85"/>
      <c r="P56" s="85"/>
      <c r="Q56" s="85"/>
      <c r="R56" s="85"/>
      <c r="S56" s="85"/>
      <c r="T56" s="85"/>
      <c r="U56" s="85"/>
      <c r="V56" s="85"/>
      <c r="W56" s="85"/>
      <c r="X56" s="85"/>
    </row>
    <row r="57" spans="12:24">
      <c r="L57" s="85"/>
      <c r="M57" s="85"/>
      <c r="N57" s="85"/>
      <c r="P57" s="85"/>
      <c r="Q57" s="85"/>
      <c r="R57" s="85"/>
      <c r="S57" s="85"/>
      <c r="T57" s="85"/>
      <c r="U57" s="85"/>
      <c r="V57" s="85"/>
      <c r="W57" s="85"/>
      <c r="X57" s="85"/>
    </row>
    <row r="58" spans="12:24">
      <c r="L58" s="85"/>
      <c r="M58" s="85"/>
      <c r="N58" s="85"/>
      <c r="P58" s="85"/>
      <c r="Q58" s="85"/>
      <c r="R58" s="85"/>
      <c r="S58" s="85"/>
      <c r="T58" s="85"/>
      <c r="U58" s="85"/>
      <c r="V58" s="85"/>
      <c r="W58" s="85"/>
      <c r="X58" s="85"/>
    </row>
    <row r="59" spans="12:24">
      <c r="L59" s="85"/>
      <c r="M59" s="85"/>
      <c r="N59" s="85"/>
      <c r="P59" s="85"/>
      <c r="Q59" s="85"/>
      <c r="R59" s="85"/>
      <c r="S59" s="85"/>
      <c r="T59" s="85"/>
      <c r="U59" s="85"/>
      <c r="V59" s="85"/>
      <c r="W59" s="85"/>
      <c r="X59" s="85"/>
    </row>
    <row r="60" spans="12:24">
      <c r="L60" s="85"/>
      <c r="M60" s="85"/>
      <c r="N60" s="85"/>
      <c r="P60" s="85"/>
      <c r="Q60" s="85"/>
      <c r="R60" s="85"/>
      <c r="S60" s="85"/>
      <c r="T60" s="85"/>
      <c r="U60" s="85"/>
      <c r="V60" s="85"/>
      <c r="W60" s="85"/>
      <c r="X60" s="85"/>
    </row>
    <row r="61" spans="12:24">
      <c r="L61" s="85"/>
      <c r="M61" s="85"/>
      <c r="N61" s="85"/>
      <c r="P61" s="85"/>
      <c r="Q61" s="85"/>
      <c r="R61" s="85"/>
      <c r="S61" s="85"/>
      <c r="T61" s="85"/>
      <c r="U61" s="85"/>
      <c r="V61" s="85"/>
      <c r="W61" s="85"/>
      <c r="X61" s="85"/>
    </row>
    <row r="62" spans="12:24">
      <c r="L62" s="87"/>
      <c r="M62" s="87"/>
      <c r="N62" s="87"/>
      <c r="P62" s="85"/>
      <c r="Q62" s="85"/>
      <c r="R62" s="85"/>
      <c r="S62" s="85"/>
      <c r="T62" s="85"/>
      <c r="U62" s="85"/>
      <c r="V62" s="85"/>
      <c r="W62" s="85"/>
      <c r="X62" s="85"/>
    </row>
  </sheetData>
  <mergeCells count="8">
    <mergeCell ref="K32:X32"/>
    <mergeCell ref="Y32:Z32"/>
    <mergeCell ref="AA1:AC1"/>
    <mergeCell ref="A1:E1"/>
    <mergeCell ref="L1:N1"/>
    <mergeCell ref="P1:R1"/>
    <mergeCell ref="S1:U1"/>
    <mergeCell ref="V1:X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28"/>
  <sheetViews>
    <sheetView showGridLines="0" zoomScale="80" zoomScaleNormal="80" workbookViewId="0">
      <selection activeCell="H10" sqref="H10"/>
    </sheetView>
  </sheetViews>
  <sheetFormatPr baseColWidth="10" defaultRowHeight="12.75"/>
  <cols>
    <col min="1" max="1" width="18" style="7" bestFit="1" customWidth="1"/>
    <col min="2" max="2" width="34.28515625" style="7" customWidth="1"/>
    <col min="3" max="3" width="34.5703125" style="7" customWidth="1"/>
    <col min="4" max="6" width="13" style="6" bestFit="1" customWidth="1"/>
    <col min="7" max="7" width="11.42578125" style="6"/>
    <col min="8" max="16384" width="11.42578125" style="7"/>
  </cols>
  <sheetData>
    <row r="1" spans="1:18" ht="15.95" customHeight="1">
      <c r="A1" s="13" t="s">
        <v>1</v>
      </c>
      <c r="B1" s="102" t="s">
        <v>10</v>
      </c>
      <c r="C1" s="103"/>
    </row>
    <row r="2" spans="1:18" ht="15.95" customHeight="1">
      <c r="A2" s="13" t="s">
        <v>2</v>
      </c>
      <c r="B2" s="103"/>
      <c r="C2" s="103"/>
    </row>
    <row r="3" spans="1:18" ht="25.5" customHeight="1">
      <c r="A3" s="13" t="s">
        <v>0</v>
      </c>
      <c r="B3" s="105" t="s">
        <v>58</v>
      </c>
      <c r="C3" s="102"/>
      <c r="R3" s="7" t="str">
        <f>"Quelle: "&amp;Daten!B3</f>
        <v>Quelle: Statistisches Bundesamt (2024) Umweltökonmische Gesamtrechnungen, Gesamtwirtschaftliches Materialkonto, Berichtszeitraum 1994 - 2022</v>
      </c>
    </row>
    <row r="4" spans="1:18">
      <c r="A4" s="13" t="s">
        <v>3</v>
      </c>
      <c r="B4" s="103"/>
      <c r="C4" s="103"/>
    </row>
    <row r="5" spans="1:18">
      <c r="A5" s="13" t="s">
        <v>8</v>
      </c>
      <c r="B5" s="103" t="s">
        <v>59</v>
      </c>
      <c r="C5" s="103"/>
    </row>
    <row r="6" spans="1:18">
      <c r="A6" s="14" t="s">
        <v>9</v>
      </c>
      <c r="B6" s="104"/>
      <c r="C6" s="104"/>
    </row>
    <row r="8" spans="1:18">
      <c r="A8" s="8"/>
      <c r="B8" s="8"/>
      <c r="C8" s="8"/>
      <c r="D8" s="6" t="s">
        <v>21</v>
      </c>
      <c r="E8" s="6" t="s">
        <v>21</v>
      </c>
      <c r="F8" s="6" t="s">
        <v>21</v>
      </c>
      <c r="G8" s="6" t="s">
        <v>18</v>
      </c>
      <c r="H8" s="7" t="s">
        <v>18</v>
      </c>
    </row>
    <row r="9" spans="1:18" ht="27" customHeight="1">
      <c r="A9" s="6"/>
      <c r="B9" s="34" t="s">
        <v>15</v>
      </c>
      <c r="C9" s="35" t="s">
        <v>63</v>
      </c>
      <c r="D9" s="6">
        <v>1994</v>
      </c>
      <c r="E9" s="6">
        <v>2015</v>
      </c>
      <c r="F9" s="6">
        <v>2022</v>
      </c>
      <c r="G9" s="6" t="s">
        <v>17</v>
      </c>
      <c r="H9" s="7" t="s">
        <v>62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24">
      <c r="A10" s="6"/>
      <c r="B10" s="10" t="s">
        <v>16</v>
      </c>
      <c r="C10" s="74">
        <f>H10</f>
        <v>-141.06242600000002</v>
      </c>
      <c r="D10" s="77">
        <f>Calcs!L3</f>
        <v>280950.022</v>
      </c>
      <c r="E10" s="77">
        <f>Calcs!L24</f>
        <v>197388.736</v>
      </c>
      <c r="F10" s="77">
        <f>Calcs!L31</f>
        <v>139887.59599999999</v>
      </c>
      <c r="G10" s="78">
        <f>-(D10-E10)/1000</f>
        <v>-83.561285999999996</v>
      </c>
      <c r="H10" s="79">
        <f>-(D10-F10)/1000</f>
        <v>-141.06242600000002</v>
      </c>
    </row>
    <row r="11" spans="1:18" ht="24">
      <c r="A11" s="11"/>
      <c r="B11" s="12" t="s">
        <v>11</v>
      </c>
      <c r="C11" s="75">
        <f t="shared" ref="C11:C15" si="0">H11</f>
        <v>31.404784000000014</v>
      </c>
      <c r="D11" s="77">
        <f>SUM(Calcs!P3,Calcs!S3,Calcs!V3)</f>
        <v>236581.65300000002</v>
      </c>
      <c r="E11" s="77">
        <f>SUM(Calcs!P24,Calcs!S24,Calcs!V24)</f>
        <v>331455.45799999998</v>
      </c>
      <c r="F11" s="77">
        <f>SUM(Calcs!P31,Calcs!S31,Calcs!V31)</f>
        <v>267986.43700000003</v>
      </c>
      <c r="G11" s="78">
        <f t="shared" ref="G11:G12" si="1">-(D11-E11)/1000</f>
        <v>94.873804999999962</v>
      </c>
      <c r="H11" s="79">
        <f>-(D11-F11)/1000</f>
        <v>31.404784000000014</v>
      </c>
    </row>
    <row r="12" spans="1:18">
      <c r="A12" s="11"/>
      <c r="B12" s="10" t="s">
        <v>12</v>
      </c>
      <c r="C12" s="74">
        <f t="shared" si="0"/>
        <v>0.39172299999999993</v>
      </c>
      <c r="D12" s="77">
        <f>Calcs!M3</f>
        <v>145.76</v>
      </c>
      <c r="E12" s="77">
        <f>Calcs!M24</f>
        <v>496.173</v>
      </c>
      <c r="F12" s="77">
        <f>Calcs!M31</f>
        <v>537.48299999999995</v>
      </c>
      <c r="G12" s="78">
        <f t="shared" si="1"/>
        <v>0.35041300000000003</v>
      </c>
      <c r="H12" s="79">
        <f t="shared" ref="H12" si="2">-(D12-F12)/1000</f>
        <v>0.39172299999999993</v>
      </c>
    </row>
    <row r="13" spans="1:18" ht="24">
      <c r="A13" s="11"/>
      <c r="B13" s="12" t="s">
        <v>13</v>
      </c>
      <c r="C13" s="75">
        <f t="shared" si="0"/>
        <v>31.276078999999999</v>
      </c>
      <c r="D13" s="77">
        <f>SUM(Calcs!Q3,Calcs!T3,Calcs!W3)</f>
        <v>87041.64499999999</v>
      </c>
      <c r="E13" s="77">
        <f>SUM(Calcs!Q24,Calcs!T24,Calcs!W24)</f>
        <v>121021.075</v>
      </c>
      <c r="F13" s="77">
        <f>SUM(Calcs!Q31,Calcs!T31,Calcs!W31)</f>
        <v>118317.72399999999</v>
      </c>
      <c r="G13" s="78">
        <f t="shared" ref="G13:G16" si="3">-(D13-E13)/1000</f>
        <v>33.979430000000008</v>
      </c>
      <c r="H13" s="79">
        <f t="shared" ref="H13:H16" si="4">-(D13-F13)/1000</f>
        <v>31.276078999999999</v>
      </c>
    </row>
    <row r="14" spans="1:18" ht="24">
      <c r="A14" s="11"/>
      <c r="B14" s="10" t="s">
        <v>19</v>
      </c>
      <c r="C14" s="74">
        <f>H14</f>
        <v>-269.41288299999991</v>
      </c>
      <c r="D14" s="77">
        <f>Calcs!N3</f>
        <v>841300.98899999994</v>
      </c>
      <c r="E14" s="77">
        <f>Calcs!N24</f>
        <v>564771.14500000002</v>
      </c>
      <c r="F14" s="77">
        <f>Calcs!N31</f>
        <v>571888.10600000003</v>
      </c>
      <c r="G14" s="78">
        <f t="shared" si="3"/>
        <v>-276.52984399999991</v>
      </c>
      <c r="H14" s="79">
        <f>-(D14-F14)/1000</f>
        <v>-269.41288299999991</v>
      </c>
    </row>
    <row r="15" spans="1:18" ht="18.75" customHeight="1">
      <c r="A15" s="11"/>
      <c r="B15" s="12" t="s">
        <v>20</v>
      </c>
      <c r="C15" s="75">
        <f t="shared" si="0"/>
        <v>-17.649649000000004</v>
      </c>
      <c r="D15" s="77">
        <f>SUM(Calcs!R3,Calcs!U3,Calcs!X3)</f>
        <v>68414.365000000005</v>
      </c>
      <c r="E15" s="77">
        <f>SUM(Calcs!R24,Calcs!U24,Calcs!X24)</f>
        <v>49334.513999999996</v>
      </c>
      <c r="F15" s="77">
        <f>SUM(Calcs!R31,Calcs!U31,Calcs!X31)</f>
        <v>50764.716</v>
      </c>
      <c r="G15" s="78">
        <f t="shared" si="3"/>
        <v>-19.079851000000009</v>
      </c>
      <c r="H15" s="79">
        <f t="shared" si="4"/>
        <v>-17.649649000000004</v>
      </c>
    </row>
    <row r="16" spans="1:18" ht="18.75" customHeight="1">
      <c r="A16" s="11"/>
      <c r="B16" s="34" t="s">
        <v>14</v>
      </c>
      <c r="C16" s="76">
        <f>SUM(C10:C15)</f>
        <v>-365.05237199999993</v>
      </c>
      <c r="D16" s="77">
        <f>SUM(D10:D15)</f>
        <v>1514434.4340000001</v>
      </c>
      <c r="E16" s="77">
        <f t="shared" ref="E16" si="5">SUM(E10:E15)</f>
        <v>1264467.1009999998</v>
      </c>
      <c r="F16" s="77">
        <f>SUM(F10:F15)</f>
        <v>1149382.0619999999</v>
      </c>
      <c r="G16" s="78">
        <f t="shared" si="3"/>
        <v>-249.96733300000034</v>
      </c>
      <c r="H16" s="79">
        <f t="shared" si="4"/>
        <v>-365.05237200000022</v>
      </c>
    </row>
    <row r="17" spans="2:9">
      <c r="B17" s="7" t="s">
        <v>53</v>
      </c>
      <c r="D17" s="80">
        <f>SUM(D10,D12,D14)</f>
        <v>1122396.7709999999</v>
      </c>
      <c r="E17" s="80">
        <f t="shared" ref="E17" si="6">SUM(E10,E12,E14)</f>
        <v>762656.054</v>
      </c>
      <c r="F17" s="80">
        <f>SUM(F10,F12,F14)</f>
        <v>712313.18500000006</v>
      </c>
      <c r="G17" s="78">
        <f>-(D17-E17)/1000</f>
        <v>-359.74071699999996</v>
      </c>
      <c r="H17" s="79">
        <f>-(D17-F17)/1000</f>
        <v>-410.08358599999991</v>
      </c>
      <c r="I17" s="81">
        <f>H17*1000/D17</f>
        <v>-0.36536418902438195</v>
      </c>
    </row>
    <row r="18" spans="2:9">
      <c r="B18" s="7" t="s">
        <v>52</v>
      </c>
      <c r="D18" s="80">
        <f>SUM(D11,D13,D15)</f>
        <v>392037.663</v>
      </c>
      <c r="E18" s="80">
        <f>SUM(E11,E13,E15)</f>
        <v>501811.04700000002</v>
      </c>
      <c r="F18" s="80">
        <f>SUM(F11,F13,F15)</f>
        <v>437068.87700000004</v>
      </c>
      <c r="G18" s="78">
        <f t="shared" ref="G18" si="7">-(D18-E18)/1000</f>
        <v>109.77338400000002</v>
      </c>
      <c r="H18" s="79">
        <f>-(D18-F18)/1000</f>
        <v>45.031214000000034</v>
      </c>
      <c r="I18" s="81">
        <f>H18*1000/D18</f>
        <v>0.11486450984174966</v>
      </c>
    </row>
    <row r="19" spans="2:9">
      <c r="C19" s="7" t="s">
        <v>54</v>
      </c>
      <c r="D19" s="46">
        <f>D18/D16</f>
        <v>0.25886737266302806</v>
      </c>
      <c r="E19" s="46">
        <f t="shared" ref="E19" si="8">E18/E16</f>
        <v>0.39685575575920035</v>
      </c>
      <c r="F19" s="46">
        <f>F18/F16</f>
        <v>0.38026422322919468</v>
      </c>
    </row>
    <row r="22" spans="2:9">
      <c r="B22" s="7" t="s">
        <v>16</v>
      </c>
      <c r="C22" s="81">
        <f>C10*1000/D10</f>
        <v>-0.50209081670760647</v>
      </c>
    </row>
    <row r="23" spans="2:9">
      <c r="B23" s="7" t="s">
        <v>11</v>
      </c>
      <c r="C23" s="81">
        <f>C11*1000/D11</f>
        <v>0.13274395373338613</v>
      </c>
    </row>
    <row r="24" spans="2:9">
      <c r="B24" s="7" t="s">
        <v>12</v>
      </c>
      <c r="C24" s="81">
        <f t="shared" ref="C24:C28" si="9">C12*1000/D12</f>
        <v>2.6874519758507134</v>
      </c>
    </row>
    <row r="25" spans="2:9">
      <c r="B25" s="7" t="s">
        <v>13</v>
      </c>
      <c r="C25" s="81">
        <f>C13*1000/D13</f>
        <v>0.35932316076976717</v>
      </c>
    </row>
    <row r="26" spans="2:9">
      <c r="B26" s="7" t="s">
        <v>19</v>
      </c>
      <c r="C26" s="81">
        <f>C14*1000/D14</f>
        <v>-0.32023364589198161</v>
      </c>
    </row>
    <row r="27" spans="2:9">
      <c r="B27" s="7" t="s">
        <v>20</v>
      </c>
      <c r="C27" s="81">
        <f t="shared" si="9"/>
        <v>-0.25798162418082815</v>
      </c>
    </row>
    <row r="28" spans="2:9">
      <c r="B28" s="7" t="s">
        <v>14</v>
      </c>
      <c r="C28" s="81">
        <f t="shared" si="9"/>
        <v>-0.24104864747152197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R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1"/>
  <sheetViews>
    <sheetView showGridLines="0" tabSelected="1" zoomScale="120" zoomScaleNormal="120" workbookViewId="0">
      <selection sqref="A1:P20"/>
    </sheetView>
  </sheetViews>
  <sheetFormatPr baseColWidth="10" defaultRowHeight="12.75"/>
  <cols>
    <col min="1" max="1" width="3.28515625" style="3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2.28515625" style="1" customWidth="1"/>
    <col min="15" max="15" width="1.42578125" style="1" customWidth="1"/>
    <col min="16" max="16" width="8.28515625" style="1" customWidth="1"/>
    <col min="17" max="17" width="1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9"/>
    </row>
    <row r="2" spans="1:26" ht="20.25" customHeight="1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1"/>
      <c r="R2" s="106" t="s">
        <v>7</v>
      </c>
      <c r="S2" s="107"/>
      <c r="T2" s="107"/>
      <c r="U2" s="107"/>
      <c r="V2" s="107"/>
      <c r="W2" s="107"/>
      <c r="X2" s="107"/>
      <c r="Y2" s="107"/>
      <c r="Z2" s="108"/>
    </row>
    <row r="3" spans="1:26" ht="18.75" customHeight="1">
      <c r="A3" s="4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P3" s="41"/>
      <c r="R3" s="19"/>
      <c r="S3" s="20"/>
      <c r="T3" s="21"/>
      <c r="U3" s="20"/>
      <c r="V3" s="20"/>
      <c r="W3" s="21"/>
      <c r="X3" s="20"/>
      <c r="Y3" s="20"/>
      <c r="Z3" s="22"/>
    </row>
    <row r="4" spans="1:26" ht="15.95" customHeight="1">
      <c r="A4" s="40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P4" s="41"/>
      <c r="R4" s="19"/>
      <c r="S4" s="20"/>
      <c r="T4" s="20"/>
      <c r="U4" s="20"/>
      <c r="V4" s="20"/>
      <c r="W4" s="20"/>
      <c r="X4" s="20"/>
      <c r="Y4" s="20"/>
      <c r="Z4" s="22"/>
    </row>
    <row r="5" spans="1:26" ht="7.5" customHeight="1">
      <c r="A5" s="4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P5" s="41"/>
      <c r="R5" s="23"/>
      <c r="S5" s="24"/>
      <c r="T5" s="24"/>
      <c r="U5" s="24"/>
      <c r="V5" s="24"/>
      <c r="W5" s="24"/>
      <c r="X5" s="24"/>
      <c r="Y5" s="24"/>
      <c r="Z5" s="25"/>
    </row>
    <row r="6" spans="1:26" ht="16.5" customHeight="1">
      <c r="A6" s="40"/>
      <c r="C6" s="3"/>
      <c r="P6" s="41"/>
      <c r="R6" s="23"/>
      <c r="S6" s="24"/>
      <c r="T6" s="24"/>
      <c r="U6" s="24"/>
      <c r="V6" s="24"/>
      <c r="W6" s="24"/>
      <c r="X6" s="24"/>
      <c r="Y6" s="24"/>
      <c r="Z6" s="25"/>
    </row>
    <row r="7" spans="1:26" ht="16.5" customHeight="1">
      <c r="A7" s="40"/>
      <c r="C7" s="3"/>
      <c r="P7" s="41"/>
      <c r="R7" s="23"/>
      <c r="S7" s="24"/>
      <c r="T7" s="24"/>
      <c r="U7" s="24"/>
      <c r="V7" s="24"/>
      <c r="W7" s="24"/>
      <c r="X7" s="24"/>
      <c r="Y7" s="24"/>
      <c r="Z7" s="25"/>
    </row>
    <row r="8" spans="1:26" ht="16.5" customHeight="1">
      <c r="A8" s="40"/>
      <c r="C8" s="3"/>
      <c r="P8" s="41"/>
      <c r="R8" s="23"/>
      <c r="S8" s="24"/>
      <c r="T8" s="24"/>
      <c r="U8" s="24"/>
      <c r="V8" s="24"/>
      <c r="W8" s="24"/>
      <c r="X8" s="24"/>
      <c r="Y8" s="24"/>
      <c r="Z8" s="25"/>
    </row>
    <row r="9" spans="1:26" ht="16.5" customHeight="1">
      <c r="A9" s="40"/>
      <c r="C9" s="3"/>
      <c r="P9" s="41"/>
      <c r="R9" s="23"/>
      <c r="S9" s="24"/>
      <c r="T9" s="24"/>
      <c r="U9" s="24"/>
      <c r="V9" s="24"/>
      <c r="W9" s="24"/>
      <c r="X9" s="24"/>
      <c r="Y9" s="24"/>
      <c r="Z9" s="25"/>
    </row>
    <row r="10" spans="1:26" ht="16.5" customHeight="1">
      <c r="A10" s="40"/>
      <c r="C10" s="3"/>
      <c r="P10" s="41"/>
      <c r="R10" s="23"/>
      <c r="S10" s="24"/>
      <c r="T10" s="24"/>
      <c r="U10" s="24"/>
      <c r="V10" s="24"/>
      <c r="W10" s="24"/>
      <c r="X10" s="24"/>
      <c r="Y10" s="24"/>
      <c r="Z10" s="25"/>
    </row>
    <row r="11" spans="1:26" ht="16.5" customHeight="1">
      <c r="A11" s="40"/>
      <c r="C11" s="3"/>
      <c r="P11" s="41"/>
      <c r="R11" s="23"/>
      <c r="S11" s="26" t="s">
        <v>4</v>
      </c>
      <c r="T11" s="24"/>
      <c r="U11" s="24"/>
      <c r="V11" s="24"/>
      <c r="W11" s="24"/>
      <c r="X11" s="24"/>
      <c r="Y11" s="24"/>
      <c r="Z11" s="25"/>
    </row>
    <row r="12" spans="1:26" ht="16.5" customHeight="1">
      <c r="A12" s="40"/>
      <c r="C12" s="3"/>
      <c r="P12" s="41"/>
      <c r="R12" s="23"/>
      <c r="S12" s="24"/>
      <c r="T12" s="24"/>
      <c r="U12" s="24"/>
      <c r="V12" s="24"/>
      <c r="W12" s="24"/>
      <c r="X12" s="24"/>
      <c r="Y12" s="24"/>
      <c r="Z12" s="25"/>
    </row>
    <row r="13" spans="1:26" ht="17.25" customHeight="1">
      <c r="A13" s="40"/>
      <c r="C13" s="3"/>
      <c r="P13" s="41"/>
      <c r="R13" s="23"/>
      <c r="S13" s="26" t="s">
        <v>5</v>
      </c>
      <c r="T13" s="24"/>
      <c r="U13" s="24"/>
      <c r="V13" s="24"/>
      <c r="W13" s="24"/>
      <c r="X13" s="24"/>
      <c r="Y13" s="24"/>
      <c r="Z13" s="25"/>
    </row>
    <row r="14" spans="1:26" ht="16.5" customHeight="1">
      <c r="A14" s="40"/>
      <c r="C14" s="3"/>
      <c r="P14" s="41"/>
      <c r="R14" s="23"/>
      <c r="S14" s="24"/>
      <c r="T14" s="24"/>
      <c r="U14" s="24"/>
      <c r="V14" s="24"/>
      <c r="W14" s="24"/>
      <c r="X14" s="24"/>
      <c r="Y14" s="24"/>
      <c r="Z14" s="25"/>
    </row>
    <row r="15" spans="1:26" ht="16.5" customHeight="1">
      <c r="A15" s="40"/>
      <c r="C15" s="3"/>
      <c r="P15" s="41"/>
      <c r="R15" s="23"/>
      <c r="S15" s="24"/>
      <c r="T15" s="26" t="s">
        <v>6</v>
      </c>
      <c r="U15" s="24"/>
      <c r="V15" s="24"/>
      <c r="W15" s="26" t="s">
        <v>6</v>
      </c>
      <c r="X15" s="24"/>
      <c r="Y15" s="24"/>
      <c r="Z15" s="25"/>
    </row>
    <row r="16" spans="1:26" ht="16.5" customHeight="1">
      <c r="A16" s="40"/>
      <c r="C16" s="3"/>
      <c r="P16" s="41"/>
      <c r="R16" s="23"/>
      <c r="S16" s="24"/>
      <c r="T16" s="24"/>
      <c r="U16" s="24"/>
      <c r="V16" s="24"/>
      <c r="W16" s="24"/>
      <c r="X16" s="24"/>
      <c r="Y16" s="24"/>
      <c r="Z16" s="25"/>
    </row>
    <row r="17" spans="1:26" ht="16.5" customHeight="1">
      <c r="A17" s="40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42"/>
      <c r="Q17" s="15"/>
      <c r="R17" s="23"/>
      <c r="S17" s="24"/>
      <c r="T17" s="24"/>
      <c r="U17" s="24"/>
      <c r="V17" s="24"/>
      <c r="W17" s="24"/>
      <c r="X17" s="24"/>
      <c r="Y17" s="24"/>
      <c r="Z17" s="25"/>
    </row>
    <row r="18" spans="1:26" ht="22.5" customHeight="1">
      <c r="A18" s="40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42"/>
      <c r="Q18" s="15"/>
      <c r="R18" s="23"/>
      <c r="S18" s="24"/>
      <c r="T18" s="24"/>
      <c r="U18" s="24"/>
      <c r="V18" s="24"/>
      <c r="W18" s="24"/>
      <c r="X18" s="24"/>
      <c r="Y18" s="24"/>
      <c r="Z18" s="25"/>
    </row>
    <row r="19" spans="1:26" ht="87" customHeight="1">
      <c r="A19" s="40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42"/>
      <c r="Q19" s="15"/>
      <c r="R19" s="27"/>
      <c r="S19" s="28"/>
      <c r="T19" s="28"/>
      <c r="U19" s="28"/>
      <c r="V19" s="28"/>
      <c r="W19" s="28"/>
      <c r="X19" s="28"/>
      <c r="Y19" s="28"/>
      <c r="Z19" s="29"/>
    </row>
    <row r="20" spans="1:26" ht="11.25" customHeight="1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5"/>
      <c r="Q20" s="15"/>
    </row>
    <row r="21" spans="1:26" ht="6.75" customHeight="1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26" ht="6" customHeight="1">
      <c r="B22" s="30"/>
      <c r="C22" s="30"/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pans="1:26" ht="4.5" customHeight="1">
      <c r="B23" s="30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1:26" ht="6" customHeight="1">
      <c r="B24" s="30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26" ht="6.75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26" ht="4.5" customHeight="1">
      <c r="B26" s="15"/>
      <c r="C26" s="15"/>
      <c r="D26" s="15"/>
      <c r="E26" s="15"/>
      <c r="F26" s="15"/>
      <c r="G26" s="15"/>
      <c r="H26" s="32"/>
      <c r="I26" s="32"/>
      <c r="J26" s="32"/>
      <c r="K26" s="32"/>
      <c r="L26" s="32"/>
      <c r="M26" s="15"/>
      <c r="N26" s="15"/>
      <c r="O26" s="15"/>
      <c r="P26" s="15"/>
      <c r="Q26" s="15"/>
    </row>
    <row r="27" spans="1:26" ht="18" customHeight="1">
      <c r="B27" s="33"/>
      <c r="C27" s="33"/>
      <c r="D27" s="33"/>
      <c r="E27" s="33"/>
      <c r="F27" s="33"/>
      <c r="G27" s="32"/>
      <c r="H27" s="32"/>
      <c r="I27" s="32"/>
      <c r="J27" s="32"/>
      <c r="K27" s="32"/>
      <c r="L27" s="32"/>
      <c r="M27" s="15"/>
      <c r="N27" s="15"/>
      <c r="O27" s="15"/>
      <c r="P27" s="15"/>
      <c r="Q27" s="15"/>
    </row>
    <row r="28" spans="1:26">
      <c r="B28" s="33"/>
      <c r="C28" s="33"/>
      <c r="D28" s="33"/>
      <c r="E28" s="33"/>
      <c r="F28" s="33"/>
      <c r="G28" s="32"/>
      <c r="H28" s="32"/>
      <c r="I28" s="32"/>
      <c r="J28" s="32"/>
      <c r="K28" s="32"/>
      <c r="L28" s="32"/>
      <c r="M28" s="15"/>
      <c r="N28" s="15"/>
      <c r="O28" s="15"/>
      <c r="P28" s="15"/>
      <c r="Q28" s="15"/>
    </row>
    <row r="29" spans="1:26">
      <c r="B29" s="33"/>
      <c r="C29" s="33"/>
      <c r="D29" s="33"/>
      <c r="E29" s="33"/>
      <c r="F29" s="33"/>
      <c r="G29" s="32"/>
      <c r="H29" s="32"/>
      <c r="I29" s="32"/>
      <c r="J29" s="32"/>
      <c r="K29" s="32"/>
      <c r="L29" s="32"/>
      <c r="M29" s="15"/>
      <c r="N29" s="15"/>
      <c r="O29" s="15"/>
      <c r="P29" s="15"/>
      <c r="Q29" s="15"/>
    </row>
    <row r="30" spans="1:26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26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Calcs</vt:lpstr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2017-12-21T08:37:54Z</cp:lastPrinted>
  <dcterms:created xsi:type="dcterms:W3CDTF">2010-08-25T11:28:54Z</dcterms:created>
  <dcterms:modified xsi:type="dcterms:W3CDTF">2025-05-08T07:46:34Z</dcterms:modified>
</cp:coreProperties>
</file>