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omments6.xml" ContentType="application/vnd.openxmlformats-officedocument.spreadsheetml.comments+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omments7.xml" ContentType="application/vnd.openxmlformats-officedocument.spreadsheetml.comments+xml"/>
  <Override PartName="/xl/comments8.xml" ContentType="application/vnd.openxmlformats-officedocument.spreadsheetml.comments+xml"/>
  <Override PartName="/xl/drawings/drawing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ieseArbeitsmappe"/>
  <mc:AlternateContent xmlns:mc="http://schemas.openxmlformats.org/markup-compatibility/2006">
    <mc:Choice Requires="x15">
      <x15ac:absPath xmlns:x15ac="http://schemas.microsoft.com/office/spreadsheetml/2010/11/ac" url="P:\Eigene Dateien\00_FB_Abnahme\Schauser\"/>
    </mc:Choice>
  </mc:AlternateContent>
  <xr:revisionPtr revIDLastSave="0" documentId="8_{64833639-4081-46ED-898F-B55EF9F08942}" xr6:coauthVersionLast="36" xr6:coauthVersionMax="36" xr10:uidLastSave="{00000000-0000-0000-0000-000000000000}"/>
  <workbookProtection workbookAlgorithmName="SHA-512" workbookHashValue="iS3SKNquOWTouFYL2HmAA6aljv97OWyQZQzDryfPIghbuJe8DEkurmYiv5liEioA7WAZkMPv0/3+Evd4SWgCpA==" workbookSaltValue="J7OF+8RPuLqfYDDFbMg+Yg==" workbookSpinCount="100000" lockStructure="1"/>
  <bookViews>
    <workbookView xWindow="-105" yWindow="-105" windowWidth="25815" windowHeight="13905" tabRatio="767" firstSheet="1" activeTab="1" xr2:uid="{00000000-000D-0000-FFFF-FFFF00000000}"/>
  </bookViews>
  <sheets>
    <sheet name="Ihre Notizen" sheetId="36" r:id="rId1"/>
    <sheet name="Beschreibung" sheetId="18" r:id="rId2"/>
    <sheet name="0_Allg_Eingaben" sheetId="30" r:id="rId3"/>
    <sheet name="Schritt1_Kriterienpruefung" sheetId="46" r:id="rId4"/>
    <sheet name="Krit_Erläuterungen" sheetId="45" state="hidden" r:id="rId5"/>
    <sheet name="Schritt2_Kriterienergaenzung" sheetId="47" r:id="rId6"/>
    <sheet name="Filter_Kriterienpruefung" sheetId="25" state="hidden" r:id="rId7"/>
    <sheet name="Schritt3_KriterienSonderauswahl" sheetId="48" r:id="rId8"/>
    <sheet name="Filter_SonderKriterienpruefung" sheetId="34" state="hidden" r:id="rId9"/>
    <sheet name="Schritt4_Einzelbewertung" sheetId="26" r:id="rId10"/>
    <sheet name="Schritt5_Gruppenbewertung" sheetId="27" r:id="rId11"/>
    <sheet name="Werte_Auswertung" sheetId="28" state="hidden" r:id="rId12"/>
    <sheet name="Werte_TOP5" sheetId="43" state="hidden" r:id="rId13"/>
    <sheet name="Werte_SonderAuswertung" sheetId="39" state="hidden" r:id="rId14"/>
    <sheet name="6a_Ergebnis-KritGruppen" sheetId="44" r:id="rId15"/>
    <sheet name="6b_Ergebnis-AlleZahlen" sheetId="31" r:id="rId16"/>
    <sheet name="6c_Ergebnis-AlleGrafik" sheetId="32" r:id="rId17"/>
    <sheet name="6d_Ergebnis-TOP5" sheetId="42" r:id="rId18"/>
    <sheet name="6e_Ergebnis-SonderkritZahlen" sheetId="40" r:id="rId19"/>
    <sheet name="6f_Ergebnis-SonderKritGrafik" sheetId="41" r:id="rId20"/>
    <sheet name="7_DruckvorlageBericht" sheetId="38" r:id="rId21"/>
    <sheet name="Ablage" sheetId="21" state="hidden" r:id="rId22"/>
    <sheet name="DROPDOWN" sheetId="19" state="hidden" r:id="rId23"/>
  </sheets>
  <definedNames>
    <definedName name="_xlnm.Print_Area" localSheetId="20">'7_DruckvorlageBericht'!$B$3:$E$58,'7_DruckvorlageBericht'!$G$3:$T$58,'7_DruckvorlageBericht'!$V$3:$AI$58,'7_DruckvorlageBericht'!$AK$3:$AM$58,'7_DruckvorlageBericht'!$AO$3:$AQ$58</definedName>
    <definedName name="KriterienGrafik" localSheetId="12">Werte_TOP5!$E$10:INDEX(Werte_TOP5!$E$10:$E$55,COUNTA(Werte_TOP5!$E$10:$E$55)-COUNTBLANK(Werte_TOP5!$E$10:$E$55),1)</definedName>
    <definedName name="KriterienGrafik">Werte_Auswertung!$X$7:INDEX(Werte_Auswertung!$X$7:$X$47,COUNTA(Werte_Auswertung!$X$7:$X$47)-COUNTBLANK(Werte_Auswertung!$X$7:$X$47),1)</definedName>
    <definedName name="KRITWAHL">Filter_Kriterienpruefung!XFD1048557:INDEX(Filter_Kriterienpruefung!$H$1:$H$41,COUNTA(Filter_Kriterienpruefung!$H$1:$H$41)-COUNTBLANK(Filter_Kriterienpruefung!$H$1:$H$41),1)</definedName>
    <definedName name="MedianAlle" localSheetId="12">Werte_TOP5!$L$10:INDEX(Werte_TOP5!$J$10:$J$55,COUNTA(Werte_TOP5!$E$10:$E$55)-COUNTBLANK(Werte_TOP5!$E$10:$E$55),1)</definedName>
    <definedName name="MedianAlle">Werte_Auswertung!$AC$7:INDEX(Werte_Auswertung!$AC$7:$AC$47,COUNTA(Werte_Auswertung!$X$7:$X$47)-COUNTBLANK(Werte_Auswertung!$X$7:$X$47),1)</definedName>
    <definedName name="MedianSonderKrit">Werte_SonderAuswertung!$I$7:INDEX(Werte_SonderAuswertung!$I$7:$I$47,COUNTA(Werte_SonderAuswertung!$E$7:$E$47)-COUNTBLANK(Werte_SonderAuswertung!$E$7:$E$47),1)</definedName>
    <definedName name="MitWertAlle" localSheetId="12">Werte_TOP5!$G$10:INDEX(Werte_TOP5!$G$10:$G$55,COUNTA(Werte_TOP5!$E$10:$E$55)-COUNTBLANK(Werte_TOP5!$E$10:$E$55),1)</definedName>
    <definedName name="MitWertAlle">Werte_Auswertung!$Y$7:INDEX(Werte_Auswertung!$Y$7:$Y$47,COUNTA(Werte_Auswertung!$X$7:$X$47)-COUNTBLANK(Werte_Auswertung!$X$7:$X$47),1)</definedName>
    <definedName name="MitWertSonderKrit">Werte_SonderAuswertung!$F$7:INDEX(Werte_SonderAuswertung!$F$7:$F$47,COUNTA(Werte_SonderAuswertung!$E$7:$E$47)-COUNTBLANK(Werte_SonderAuswertung!$E$7:$E$47),1)</definedName>
    <definedName name="Q1Alle" localSheetId="12">Werte_TOP5!$K$10:INDEX(Werte_TOP5!$I$10:$I$55,COUNTA(Werte_TOP5!$E$10:$E$55)-COUNTBLANK(Werte_TOP5!$E$10:$E$55),1)</definedName>
    <definedName name="Q1Alle">Werte_Auswertung!$AB$7:INDEX(Werte_Auswertung!$AB$7:$AB$47,COUNTA(Werte_Auswertung!$X$7:$X$47)-COUNTBLANK(Werte_Auswertung!$X$7:$X$47),1)</definedName>
    <definedName name="Q1SonderKrit">Werte_SonderAuswertung!$H$7:INDEX(Werte_SonderAuswertung!$H$7:$H$47,COUNTA(Werte_SonderAuswertung!$E$7:$E$47)-COUNTBLANK(Werte_SonderAuswertung!$E$7:$E$47),1)</definedName>
    <definedName name="Q3Alle" localSheetId="12">Werte_TOP5!$M$10:INDEX(Werte_TOP5!$K$10:$K$55,COUNTA(Werte_TOP5!$E$10:$E$55)-COUNTBLANK(Werte_TOP5!$E$10:$E$55),1)</definedName>
    <definedName name="Q3Alle">Werte_Auswertung!$AD$7:INDEX(Werte_Auswertung!$AD$7:$AD$47,COUNTA(Werte_Auswertung!$X$7:$X$47)-COUNTBLANK(Werte_Auswertung!$X$7:$X$47),1)</definedName>
    <definedName name="Q3SonderKrit">Werte_SonderAuswertung!$J$7:INDEX(Werte_SonderAuswertung!$J$7:$J$47,COUNTA(Werte_SonderAuswertung!$E$7:$E$47)-COUNTBLANK(Werte_SonderAuswertung!$E$7:$E$47),1)</definedName>
    <definedName name="SonderKriterienGrafik">Werte_SonderAuswertung!$E$7:INDEX(Werte_SonderAuswertung!$E$7:$E$47,COUNTA(Werte_SonderAuswertung!$E$7:$E$47)-COUNTBLANK(Werte_SonderAuswertung!$E$7:$E$47),1)</definedName>
    <definedName name="Z_46FA8FB2_CEEC_41E4_BFE0_0649DAC6661A_.wvu.PrintArea" localSheetId="20" hidden="1">'7_DruckvorlageBericht'!$B$3:$E$57,'7_DruckvorlageBericht'!$G$3:$T$57,'7_DruckvorlageBericht'!$V$3:$AI$57,'7_DruckvorlageBericht'!$AK$3:$AM$57,'7_DruckvorlageBericht'!$AO$3:$AQ$57</definedName>
  </definedNames>
  <calcPr calcId="191029"/>
  <customWorkbookViews>
    <customWorkbookView name="Test" guid="{46FA8FB2-CEEC-41E4-BFE0-0649DAC6661A}" includeHiddenRowCol="0" maximized="1" xWindow="-8" yWindow="-1088" windowWidth="1936" windowHeight="1048" tabRatio="898" activeSheetId="3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26" l="1"/>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AI16" i="26"/>
  <c r="AI17" i="26"/>
  <c r="AI18" i="26"/>
  <c r="AI19" i="26"/>
  <c r="AI20" i="26"/>
  <c r="AI21" i="26"/>
  <c r="AI22"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15" i="26"/>
  <c r="O25" i="44"/>
  <c r="N25" i="44"/>
  <c r="D25" i="44"/>
  <c r="A21" i="43"/>
  <c r="D21" i="43"/>
  <c r="B21" i="43" s="1"/>
  <c r="E21" i="43"/>
  <c r="A22" i="43"/>
  <c r="D22" i="43"/>
  <c r="B22" i="43" s="1"/>
  <c r="E22" i="43"/>
  <c r="B4" i="48"/>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A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E11" i="43" l="1"/>
  <c r="E12" i="43"/>
  <c r="E13" i="43"/>
  <c r="E14" i="43"/>
  <c r="E15" i="43"/>
  <c r="E16" i="43"/>
  <c r="E17" i="43"/>
  <c r="D21" i="44" s="1"/>
  <c r="E18" i="43"/>
  <c r="E19" i="43"/>
  <c r="E20" i="43"/>
  <c r="D24" i="44" s="1"/>
  <c r="D11" i="43"/>
  <c r="B11" i="43" s="1"/>
  <c r="D12" i="43"/>
  <c r="B12" i="43" s="1"/>
  <c r="D13" i="43"/>
  <c r="B13" i="43" s="1"/>
  <c r="D14" i="43"/>
  <c r="B14" i="43" s="1"/>
  <c r="D15" i="43"/>
  <c r="B15" i="43" s="1"/>
  <c r="D16" i="43"/>
  <c r="B16" i="43" s="1"/>
  <c r="D17" i="43"/>
  <c r="B17" i="43" s="1"/>
  <c r="N21" i="44" s="1"/>
  <c r="D18" i="43"/>
  <c r="B18" i="43" s="1"/>
  <c r="N22" i="44" s="1"/>
  <c r="D19" i="43"/>
  <c r="B19" i="43" s="1"/>
  <c r="N23" i="44" s="1"/>
  <c r="D20" i="43"/>
  <c r="O24" i="44" s="1"/>
  <c r="N26" i="44"/>
  <c r="A10" i="43"/>
  <c r="A11" i="43"/>
  <c r="A12" i="43"/>
  <c r="A13" i="43"/>
  <c r="A14" i="43"/>
  <c r="A15" i="43"/>
  <c r="A17" i="43"/>
  <c r="A18" i="43"/>
  <c r="A19" i="43"/>
  <c r="A20" i="43"/>
  <c r="B9" i="44"/>
  <c r="B20" i="43" l="1"/>
  <c r="N24" i="44" s="1"/>
  <c r="O22" i="44"/>
  <c r="O26" i="44"/>
  <c r="O23" i="44"/>
  <c r="D22" i="44"/>
  <c r="D26" i="44"/>
  <c r="D23" i="44"/>
  <c r="O21" i="44"/>
  <c r="B9" i="40"/>
  <c r="B8" i="40"/>
  <c r="B9" i="41"/>
  <c r="B8" i="41"/>
  <c r="B9" i="42"/>
  <c r="B9" i="31"/>
  <c r="B4" i="44"/>
  <c r="B4" i="31"/>
  <c r="B4" i="41"/>
  <c r="B4" i="40"/>
  <c r="B4" i="42"/>
  <c r="B4" i="32"/>
  <c r="B9" i="32"/>
  <c r="C4" i="38"/>
  <c r="C9" i="38"/>
  <c r="A42" i="45"/>
  <c r="A43" i="45"/>
  <c r="A44" i="45"/>
  <c r="A45" i="45"/>
  <c r="A46" i="45"/>
  <c r="A41" i="45"/>
  <c r="B2" i="34"/>
  <c r="B3" i="34"/>
  <c r="B4" i="34"/>
  <c r="B5" i="34"/>
  <c r="B6" i="34"/>
  <c r="B7" i="34"/>
  <c r="B8"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4" i="34"/>
  <c r="B35" i="34"/>
  <c r="B36" i="34"/>
  <c r="B37" i="34"/>
  <c r="B38" i="34"/>
  <c r="B39" i="34"/>
  <c r="B40" i="34"/>
  <c r="B41" i="34"/>
  <c r="B1" i="34"/>
  <c r="B37" i="25"/>
  <c r="B38" i="25"/>
  <c r="B39" i="25"/>
  <c r="B40" i="25"/>
  <c r="B41" i="25"/>
  <c r="B36" i="25"/>
  <c r="A37" i="25"/>
  <c r="A38" i="25"/>
  <c r="A39" i="25"/>
  <c r="A40" i="25"/>
  <c r="A41" i="25"/>
  <c r="A36" i="25"/>
  <c r="B1" i="25"/>
  <c r="A1" i="25"/>
  <c r="B4" i="27"/>
  <c r="B4" i="26"/>
  <c r="B4" i="47"/>
  <c r="B4" i="46"/>
  <c r="B4" i="30"/>
  <c r="B4" i="18"/>
  <c r="B8" i="44" l="1"/>
  <c r="D15" i="44" l="1"/>
  <c r="D16" i="44"/>
  <c r="D17" i="44"/>
  <c r="D18" i="44"/>
  <c r="D19" i="44"/>
  <c r="D20" i="44"/>
  <c r="E10" i="43"/>
  <c r="D14" i="44" s="1"/>
  <c r="A16" i="43"/>
  <c r="D10" i="43"/>
  <c r="B8" i="42"/>
  <c r="O18" i="44" l="1"/>
  <c r="N18" i="44"/>
  <c r="O14" i="44"/>
  <c r="B10" i="43"/>
  <c r="N14" i="44" s="1"/>
  <c r="N17" i="44"/>
  <c r="O17" i="44"/>
  <c r="O20" i="44"/>
  <c r="N20" i="44"/>
  <c r="O16" i="44"/>
  <c r="N16" i="44"/>
  <c r="N19" i="44"/>
  <c r="O19" i="44"/>
  <c r="N15" i="44"/>
  <c r="O15" i="44"/>
  <c r="U1" i="38"/>
  <c r="D14" i="38"/>
  <c r="C12" i="38"/>
  <c r="C8" i="38"/>
  <c r="C37" i="34" l="1"/>
  <c r="C38" i="34"/>
  <c r="C39" i="34"/>
  <c r="C40" i="34"/>
  <c r="C41" i="34"/>
  <c r="C36" i="34"/>
  <c r="C2" i="34"/>
  <c r="C3" i="34"/>
  <c r="C4" i="34"/>
  <c r="C5" i="34"/>
  <c r="C6" i="34"/>
  <c r="C7" i="34"/>
  <c r="C8" i="34"/>
  <c r="C9" i="34"/>
  <c r="C10" i="34"/>
  <c r="C11" i="34"/>
  <c r="C12" i="34"/>
  <c r="C13" i="34"/>
  <c r="C15" i="34"/>
  <c r="C16" i="34"/>
  <c r="C17" i="34"/>
  <c r="C18" i="34"/>
  <c r="C19" i="34"/>
  <c r="C20" i="34"/>
  <c r="C21" i="34"/>
  <c r="C23" i="34"/>
  <c r="C24" i="34"/>
  <c r="C25" i="34"/>
  <c r="C26" i="34"/>
  <c r="C27" i="34"/>
  <c r="C28" i="34"/>
  <c r="C29" i="34"/>
  <c r="C31" i="34"/>
  <c r="C32" i="34"/>
  <c r="C33" i="34"/>
  <c r="C34" i="34"/>
  <c r="C35" i="34"/>
  <c r="C14" i="34"/>
  <c r="C22" i="34"/>
  <c r="C30" i="34"/>
  <c r="C1" i="34"/>
  <c r="D1" i="34" s="1"/>
  <c r="B8" i="32"/>
  <c r="B8" i="31"/>
  <c r="C41" i="25"/>
  <c r="D2" i="34" l="1"/>
  <c r="D3" i="34" s="1"/>
  <c r="D4" i="34" s="1"/>
  <c r="D5" i="34" s="1"/>
  <c r="D6" i="34" s="1"/>
  <c r="D7" i="34" s="1"/>
  <c r="D8" i="34" s="1"/>
  <c r="D9" i="34" s="1"/>
  <c r="D10" i="34" s="1"/>
  <c r="D11" i="34" s="1"/>
  <c r="D12" i="34" s="1"/>
  <c r="D13" i="34" s="1"/>
  <c r="D14" i="34" s="1"/>
  <c r="D15" i="34" s="1"/>
  <c r="D16" i="34" s="1"/>
  <c r="D17" i="34" s="1"/>
  <c r="D18" i="34" s="1"/>
  <c r="D19" i="34" s="1"/>
  <c r="D20" i="34" s="1"/>
  <c r="D21" i="34" s="1"/>
  <c r="D22" i="34" s="1"/>
  <c r="D23" i="34" s="1"/>
  <c r="D24" i="34" s="1"/>
  <c r="D25" i="34" s="1"/>
  <c r="D26" i="34" s="1"/>
  <c r="D27" i="34" s="1"/>
  <c r="D28" i="34" s="1"/>
  <c r="D29" i="34" s="1"/>
  <c r="D30" i="34" s="1"/>
  <c r="D31" i="34" s="1"/>
  <c r="D32" i="34" s="1"/>
  <c r="D33" i="34" s="1"/>
  <c r="D34" i="34" s="1"/>
  <c r="D35" i="34" s="1"/>
  <c r="D36" i="34" s="1"/>
  <c r="C37" i="25"/>
  <c r="C38" i="25"/>
  <c r="C39" i="25"/>
  <c r="C40" i="25"/>
  <c r="C36" i="25"/>
  <c r="D37" i="34" l="1"/>
  <c r="D38" i="34" s="1"/>
  <c r="D39" i="34" s="1"/>
  <c r="D40" i="34" s="1"/>
  <c r="D41" i="34" s="1"/>
  <c r="C3" i="25"/>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2" i="25"/>
  <c r="C1" i="25"/>
  <c r="D1" i="25" s="1"/>
  <c r="F41" i="34" l="1"/>
  <c r="L41" i="34" s="1"/>
  <c r="F35" i="34"/>
  <c r="L35" i="34" s="1"/>
  <c r="F34" i="34"/>
  <c r="L34" i="34" s="1"/>
  <c r="F33" i="34"/>
  <c r="L33" i="34" s="1"/>
  <c r="F31" i="34"/>
  <c r="L31" i="34" s="1"/>
  <c r="F32" i="34"/>
  <c r="L32" i="34" s="1"/>
  <c r="F36" i="34"/>
  <c r="L36" i="34" s="1"/>
  <c r="F29" i="34"/>
  <c r="L29" i="34" s="1"/>
  <c r="F25" i="34"/>
  <c r="L25" i="34" s="1"/>
  <c r="F28" i="34"/>
  <c r="L28" i="34" s="1"/>
  <c r="F30" i="34"/>
  <c r="L30" i="34" s="1"/>
  <c r="F39" i="34"/>
  <c r="L39" i="34" s="1"/>
  <c r="F26" i="34"/>
  <c r="L26" i="34" s="1"/>
  <c r="F21" i="34"/>
  <c r="L21" i="34" s="1"/>
  <c r="F24" i="34"/>
  <c r="L24" i="34" s="1"/>
  <c r="F37" i="34"/>
  <c r="L37" i="34" s="1"/>
  <c r="F40" i="34"/>
  <c r="L40" i="34" s="1"/>
  <c r="F23" i="34"/>
  <c r="L23" i="34" s="1"/>
  <c r="F38" i="34"/>
  <c r="L38" i="34" s="1"/>
  <c r="F27" i="34"/>
  <c r="L27" i="34" s="1"/>
  <c r="F22" i="34"/>
  <c r="L22" i="34" s="1"/>
  <c r="D2" i="25"/>
  <c r="T25" i="34" l="1"/>
  <c r="T28" i="34"/>
  <c r="T23" i="34"/>
  <c r="T26" i="34"/>
  <c r="T30" i="34"/>
  <c r="T29" i="34"/>
  <c r="T24" i="34"/>
  <c r="T21" i="34"/>
  <c r="T27" i="34"/>
  <c r="T22" i="34"/>
  <c r="D3" i="25"/>
  <c r="D4" i="25" l="1"/>
  <c r="S40" i="34" l="1"/>
  <c r="S39" i="34"/>
  <c r="S41" i="34"/>
  <c r="D5" i="25"/>
  <c r="S37" i="34" l="1"/>
  <c r="S38" i="34"/>
  <c r="S36" i="34"/>
  <c r="D6" i="25"/>
  <c r="D7" i="25" l="1"/>
  <c r="D8" i="25" l="1"/>
  <c r="D9" i="25" s="1"/>
  <c r="D10" i="25" s="1"/>
  <c r="D11" i="25" s="1"/>
  <c r="D12" i="25" s="1"/>
  <c r="D13" i="25" s="1"/>
  <c r="D14" i="25" s="1"/>
  <c r="D15" i="25" s="1"/>
  <c r="D16" i="25" s="1"/>
  <c r="D17" i="25" s="1"/>
  <c r="D18" i="25" s="1"/>
  <c r="D19" i="25" s="1"/>
  <c r="D20" i="25" s="1"/>
  <c r="D21" i="25" s="1"/>
  <c r="D22" i="25" s="1"/>
  <c r="D23" i="25" s="1"/>
  <c r="D24" i="25" s="1"/>
  <c r="D25" i="25" s="1"/>
  <c r="D26" i="25" s="1"/>
  <c r="D27" i="25" s="1"/>
  <c r="D28" i="25" s="1"/>
  <c r="D29" i="25" s="1"/>
  <c r="D30" i="25" s="1"/>
  <c r="D31" i="25" s="1"/>
  <c r="D32" i="25" s="1"/>
  <c r="D33" i="25" s="1"/>
  <c r="D34" i="25" s="1"/>
  <c r="D35" i="25" s="1"/>
  <c r="D36" i="25" s="1"/>
  <c r="D37" i="25" l="1"/>
  <c r="D38" i="25" l="1"/>
  <c r="D39" i="25" l="1"/>
  <c r="D40" i="25" l="1"/>
  <c r="D41" i="25" l="1"/>
  <c r="F39" i="25" s="1"/>
  <c r="L39" i="25" s="1"/>
  <c r="F41" i="25" l="1"/>
  <c r="L41" i="25" s="1"/>
  <c r="F2" i="25"/>
  <c r="L2" i="25" s="1"/>
  <c r="F20" i="25"/>
  <c r="L20" i="25" s="1"/>
  <c r="F13" i="25"/>
  <c r="L13" i="25" s="1"/>
  <c r="F15" i="25"/>
  <c r="L15" i="25" s="1"/>
  <c r="F23" i="25"/>
  <c r="L23" i="25" s="1"/>
  <c r="F35" i="25"/>
  <c r="L35" i="25" s="1"/>
  <c r="F4" i="25"/>
  <c r="L4" i="25" s="1"/>
  <c r="F28" i="25"/>
  <c r="L28" i="25" s="1"/>
  <c r="F3" i="25"/>
  <c r="L3" i="25" s="1"/>
  <c r="F22" i="25"/>
  <c r="L22" i="25" s="1"/>
  <c r="F40" i="25"/>
  <c r="L40" i="25" s="1"/>
  <c r="F9" i="25"/>
  <c r="L9" i="25" s="1"/>
  <c r="F16" i="25"/>
  <c r="L16" i="25" s="1"/>
  <c r="F38" i="25"/>
  <c r="L38" i="25" s="1"/>
  <c r="F21" i="25"/>
  <c r="L21" i="25" s="1"/>
  <c r="F1" i="25"/>
  <c r="L1" i="25" s="1"/>
  <c r="F7" i="25"/>
  <c r="L7" i="25" s="1"/>
  <c r="F17" i="25"/>
  <c r="L17" i="25" s="1"/>
  <c r="F31" i="25"/>
  <c r="L31" i="25" s="1"/>
  <c r="F24" i="25"/>
  <c r="L24" i="25" s="1"/>
  <c r="F37" i="25"/>
  <c r="L37" i="25" s="1"/>
  <c r="F26" i="25"/>
  <c r="L26" i="25" s="1"/>
  <c r="F6" i="25"/>
  <c r="L6" i="25" s="1"/>
  <c r="F5" i="25"/>
  <c r="L5" i="25" s="1"/>
  <c r="F27" i="25"/>
  <c r="L27" i="25" s="1"/>
  <c r="F29" i="25"/>
  <c r="L29" i="25" s="1"/>
  <c r="F30" i="25"/>
  <c r="L30" i="25" s="1"/>
  <c r="F12" i="25"/>
  <c r="L12" i="25" s="1"/>
  <c r="F36" i="25"/>
  <c r="L36" i="25" s="1"/>
  <c r="F19" i="25"/>
  <c r="L19" i="25" s="1"/>
  <c r="F11" i="25"/>
  <c r="L11" i="25" s="1"/>
  <c r="F8" i="25"/>
  <c r="L8" i="25" s="1"/>
  <c r="F10" i="25"/>
  <c r="L10" i="25" s="1"/>
  <c r="F25" i="25"/>
  <c r="L25" i="25" s="1"/>
  <c r="F32" i="25"/>
  <c r="L32" i="25" s="1"/>
  <c r="F18" i="25"/>
  <c r="L18" i="25" s="1"/>
  <c r="F14" i="25"/>
  <c r="L14" i="25" s="1"/>
  <c r="F33" i="25"/>
  <c r="L33" i="25" s="1"/>
  <c r="F34" i="25"/>
  <c r="L34" i="25" s="1"/>
  <c r="M1" i="25" l="1"/>
  <c r="B15" i="26" s="1"/>
  <c r="O1" i="25"/>
  <c r="N1" i="25"/>
  <c r="T30" i="25"/>
  <c r="T24" i="25"/>
  <c r="T29" i="25"/>
  <c r="T19" i="25"/>
  <c r="T25" i="25"/>
  <c r="T27" i="25"/>
  <c r="T21" i="25"/>
  <c r="T20" i="25"/>
  <c r="T23" i="25"/>
  <c r="T28" i="25"/>
  <c r="T26" i="25"/>
  <c r="T22" i="25"/>
  <c r="M41" i="25" l="1"/>
  <c r="B55" i="26" s="1"/>
  <c r="O41" i="25"/>
  <c r="N41" i="25"/>
  <c r="I55" i="48" s="1"/>
  <c r="P41" i="25"/>
  <c r="Q41" i="25"/>
  <c r="R41" i="25"/>
  <c r="O3" i="25"/>
  <c r="P3" i="25"/>
  <c r="Q3" i="25"/>
  <c r="R3" i="25"/>
  <c r="M3" i="25"/>
  <c r="B17" i="26" s="1"/>
  <c r="N3" i="25"/>
  <c r="I17" i="48" s="1"/>
  <c r="H15" i="48"/>
  <c r="A1" i="34" s="1"/>
  <c r="R1" i="25"/>
  <c r="Q1" i="25"/>
  <c r="D15" i="48" s="1"/>
  <c r="P1" i="25"/>
  <c r="C15" i="48"/>
  <c r="I15" i="48"/>
  <c r="H55" i="48"/>
  <c r="A41" i="34" s="1"/>
  <c r="H17" i="48"/>
  <c r="A3" i="34" s="1"/>
  <c r="B15" i="48" l="1"/>
  <c r="B17" i="48"/>
  <c r="B55" i="48"/>
  <c r="M33" i="25"/>
  <c r="N33" i="25"/>
  <c r="I47" i="48" s="1"/>
  <c r="O33" i="25"/>
  <c r="Q33" i="25"/>
  <c r="P33" i="25"/>
  <c r="R33" i="25"/>
  <c r="M34" i="25"/>
  <c r="O34" i="25"/>
  <c r="C48" i="48" s="1"/>
  <c r="Q34" i="25"/>
  <c r="P34" i="25"/>
  <c r="R34" i="25"/>
  <c r="N34" i="25"/>
  <c r="I48" i="48" s="1"/>
  <c r="M5" i="25"/>
  <c r="N5" i="25"/>
  <c r="I19" i="48" s="1"/>
  <c r="O5" i="25"/>
  <c r="P5" i="25"/>
  <c r="Q5" i="25"/>
  <c r="R5" i="25"/>
  <c r="O39" i="25"/>
  <c r="P39" i="25"/>
  <c r="Q39" i="25"/>
  <c r="R39" i="25"/>
  <c r="M39" i="25"/>
  <c r="N39" i="25"/>
  <c r="I53" i="48" s="1"/>
  <c r="M18" i="25"/>
  <c r="N18" i="25"/>
  <c r="I32" i="48" s="1"/>
  <c r="O18" i="25"/>
  <c r="P18" i="25"/>
  <c r="Q18" i="25"/>
  <c r="R18" i="25"/>
  <c r="M38" i="25"/>
  <c r="O38" i="25"/>
  <c r="Q38" i="25"/>
  <c r="P38" i="25"/>
  <c r="R38" i="25"/>
  <c r="N38" i="25"/>
  <c r="I52" i="48" s="1"/>
  <c r="M25" i="25"/>
  <c r="O25" i="25"/>
  <c r="N25" i="25"/>
  <c r="I39" i="48" s="1"/>
  <c r="P25" i="25"/>
  <c r="Q25" i="25"/>
  <c r="R25" i="25"/>
  <c r="M9" i="25"/>
  <c r="N9" i="25"/>
  <c r="I23" i="48" s="1"/>
  <c r="O9" i="25"/>
  <c r="C23" i="48" s="1"/>
  <c r="P9" i="25"/>
  <c r="Q9" i="25"/>
  <c r="R9" i="25"/>
  <c r="O7" i="25"/>
  <c r="P7" i="25"/>
  <c r="Q7" i="25"/>
  <c r="R7" i="25"/>
  <c r="M7" i="25"/>
  <c r="N7" i="25"/>
  <c r="I21" i="48" s="1"/>
  <c r="M21" i="25"/>
  <c r="Q21" i="25"/>
  <c r="N21" i="25"/>
  <c r="O21" i="25"/>
  <c r="P21" i="25"/>
  <c r="R21" i="25"/>
  <c r="Q36" i="25"/>
  <c r="R36" i="25"/>
  <c r="M36" i="25"/>
  <c r="N36" i="25"/>
  <c r="I50" i="48" s="1"/>
  <c r="P36" i="25"/>
  <c r="O36" i="25"/>
  <c r="M17" i="25"/>
  <c r="N17" i="25"/>
  <c r="I31" i="48" s="1"/>
  <c r="O17" i="25"/>
  <c r="C31" i="48" s="1"/>
  <c r="P17" i="25"/>
  <c r="Q17" i="25"/>
  <c r="R17" i="25"/>
  <c r="M13" i="25"/>
  <c r="N13" i="25"/>
  <c r="I27" i="48" s="1"/>
  <c r="O13" i="25"/>
  <c r="P13" i="25"/>
  <c r="Q13" i="25"/>
  <c r="R13" i="25"/>
  <c r="O27" i="25"/>
  <c r="P27" i="25"/>
  <c r="Q27" i="25"/>
  <c r="R27" i="25"/>
  <c r="M27" i="25"/>
  <c r="N27" i="25"/>
  <c r="I41" i="48" s="1"/>
  <c r="O31" i="25"/>
  <c r="Q31" i="25"/>
  <c r="R31" i="25"/>
  <c r="M31" i="25"/>
  <c r="B45" i="26" s="1"/>
  <c r="N31" i="25"/>
  <c r="P31" i="25"/>
  <c r="Q28" i="25"/>
  <c r="M28" i="25"/>
  <c r="N28" i="25"/>
  <c r="I42" i="48" s="1"/>
  <c r="O28" i="25"/>
  <c r="P28" i="25"/>
  <c r="R28" i="25"/>
  <c r="Q20" i="25"/>
  <c r="R20" i="25"/>
  <c r="M20" i="25"/>
  <c r="O20" i="25"/>
  <c r="N20" i="25"/>
  <c r="I34" i="48" s="1"/>
  <c r="P20" i="25"/>
  <c r="O19" i="25"/>
  <c r="Q19" i="25"/>
  <c r="R19" i="25"/>
  <c r="M19" i="25"/>
  <c r="N19" i="25"/>
  <c r="I33" i="48" s="1"/>
  <c r="P19" i="25"/>
  <c r="M10" i="25"/>
  <c r="N10" i="25"/>
  <c r="I24" i="48" s="1"/>
  <c r="O10" i="25"/>
  <c r="P10" i="25"/>
  <c r="Q10" i="25"/>
  <c r="R10" i="25"/>
  <c r="M26" i="25"/>
  <c r="O26" i="25"/>
  <c r="C40" i="48" s="1"/>
  <c r="Q26" i="25"/>
  <c r="P26" i="25"/>
  <c r="R26" i="25"/>
  <c r="N26" i="25"/>
  <c r="I40" i="48" s="1"/>
  <c r="M14" i="25"/>
  <c r="O14" i="25"/>
  <c r="P14" i="25"/>
  <c r="Q14" i="25"/>
  <c r="R14" i="25"/>
  <c r="N14" i="25"/>
  <c r="I28" i="48" s="1"/>
  <c r="O23" i="25"/>
  <c r="P23" i="25"/>
  <c r="Q23" i="25"/>
  <c r="R23" i="25"/>
  <c r="M23" i="25"/>
  <c r="N23" i="25"/>
  <c r="I37" i="48" s="1"/>
  <c r="O35" i="25"/>
  <c r="P35" i="25"/>
  <c r="Q35" i="25"/>
  <c r="M35" i="25"/>
  <c r="B49" i="26" s="1"/>
  <c r="R35" i="25"/>
  <c r="N35" i="25"/>
  <c r="I49" i="48" s="1"/>
  <c r="M6" i="25"/>
  <c r="N6" i="25"/>
  <c r="I20" i="48" s="1"/>
  <c r="O6" i="25"/>
  <c r="P6" i="25"/>
  <c r="Q6" i="25"/>
  <c r="R6" i="25"/>
  <c r="Q8" i="25"/>
  <c r="M8" i="25"/>
  <c r="N8" i="25"/>
  <c r="O8" i="25"/>
  <c r="C22" i="48" s="1"/>
  <c r="P8" i="25"/>
  <c r="R8" i="25"/>
  <c r="Q40" i="25"/>
  <c r="M40" i="25"/>
  <c r="B54" i="26" s="1"/>
  <c r="N40" i="25"/>
  <c r="I54" i="48" s="1"/>
  <c r="P40" i="25"/>
  <c r="R40" i="25"/>
  <c r="O40" i="25"/>
  <c r="Q24" i="25"/>
  <c r="M24" i="25"/>
  <c r="N24" i="25"/>
  <c r="I38" i="48" s="1"/>
  <c r="O24" i="25"/>
  <c r="P24" i="25"/>
  <c r="R24" i="25"/>
  <c r="Q16" i="25"/>
  <c r="M16" i="25"/>
  <c r="N16" i="25"/>
  <c r="I30" i="48" s="1"/>
  <c r="O16" i="25"/>
  <c r="C30" i="48" s="1"/>
  <c r="P16" i="25"/>
  <c r="R16" i="25"/>
  <c r="M29" i="25"/>
  <c r="O29" i="25"/>
  <c r="Q29" i="25"/>
  <c r="N29" i="25"/>
  <c r="I43" i="48" s="1"/>
  <c r="P29" i="25"/>
  <c r="R29" i="25"/>
  <c r="M2" i="25"/>
  <c r="B16" i="26" s="1"/>
  <c r="O2" i="25"/>
  <c r="P2" i="25"/>
  <c r="Q2" i="25"/>
  <c r="R2" i="25"/>
  <c r="N2" i="25"/>
  <c r="I16" i="48" s="1"/>
  <c r="M37" i="25"/>
  <c r="Q37" i="25"/>
  <c r="N37" i="25"/>
  <c r="I51" i="48" s="1"/>
  <c r="O37" i="25"/>
  <c r="P37" i="25"/>
  <c r="R37" i="25"/>
  <c r="Q32" i="25"/>
  <c r="R32" i="25"/>
  <c r="M32" i="25"/>
  <c r="N32" i="25"/>
  <c r="I46" i="48" s="1"/>
  <c r="P32" i="25"/>
  <c r="O32" i="25"/>
  <c r="Q12" i="25"/>
  <c r="R12" i="25"/>
  <c r="M12" i="25"/>
  <c r="B26" i="26" s="1"/>
  <c r="N12" i="25"/>
  <c r="I26" i="48" s="1"/>
  <c r="O12" i="25"/>
  <c r="P12" i="25"/>
  <c r="Q4" i="25"/>
  <c r="R4" i="25"/>
  <c r="M4" i="25"/>
  <c r="N4" i="25"/>
  <c r="I18" i="48" s="1"/>
  <c r="O4" i="25"/>
  <c r="P4" i="25"/>
  <c r="O15" i="25"/>
  <c r="C29" i="48" s="1"/>
  <c r="P15" i="25"/>
  <c r="Q15" i="25"/>
  <c r="R15" i="25"/>
  <c r="M15" i="25"/>
  <c r="N15" i="25"/>
  <c r="I29" i="48" s="1"/>
  <c r="M22" i="25"/>
  <c r="B36" i="26" s="1"/>
  <c r="O22" i="25"/>
  <c r="Q22" i="25"/>
  <c r="P22" i="25"/>
  <c r="R22" i="25"/>
  <c r="N22" i="25"/>
  <c r="I36" i="48" s="1"/>
  <c r="O11" i="25"/>
  <c r="Q11" i="25"/>
  <c r="R11" i="25"/>
  <c r="M11" i="25"/>
  <c r="B25" i="26" s="1"/>
  <c r="N11" i="25"/>
  <c r="I25" i="48" s="1"/>
  <c r="P11" i="25"/>
  <c r="M30" i="25"/>
  <c r="B44" i="26" s="1"/>
  <c r="N30" i="25"/>
  <c r="I44" i="48" s="1"/>
  <c r="O30" i="25"/>
  <c r="P30" i="25"/>
  <c r="Q30" i="25"/>
  <c r="R30" i="25"/>
  <c r="A7" i="28"/>
  <c r="S13" i="38" s="1"/>
  <c r="B13" i="27"/>
  <c r="C13" i="27"/>
  <c r="H46" i="48"/>
  <c r="A32" i="34" s="1"/>
  <c r="H32" i="48"/>
  <c r="A18" i="34" s="1"/>
  <c r="H39" i="48"/>
  <c r="A25" i="34" s="1"/>
  <c r="H23" i="48"/>
  <c r="A9" i="34" s="1"/>
  <c r="H18" i="48"/>
  <c r="A4" i="34" s="1"/>
  <c r="H29" i="48"/>
  <c r="A15" i="34" s="1"/>
  <c r="H36" i="48"/>
  <c r="A22" i="34" s="1"/>
  <c r="H25" i="48"/>
  <c r="A11" i="34" s="1"/>
  <c r="H44" i="48"/>
  <c r="A30" i="34" s="1"/>
  <c r="H52" i="48"/>
  <c r="A38" i="34" s="1"/>
  <c r="H26" i="48"/>
  <c r="A12" i="34" s="1"/>
  <c r="H27" i="48"/>
  <c r="A13" i="34" s="1"/>
  <c r="H37" i="48"/>
  <c r="A23" i="34" s="1"/>
  <c r="H34" i="48"/>
  <c r="A20" i="34" s="1"/>
  <c r="H16" i="48"/>
  <c r="A2" i="34" s="1"/>
  <c r="I35" i="48"/>
  <c r="H35" i="48"/>
  <c r="A21" i="34" s="1"/>
  <c r="H50" i="48"/>
  <c r="A36" i="34" s="1"/>
  <c r="H31" i="48"/>
  <c r="A17" i="34" s="1"/>
  <c r="F14" i="34" s="1"/>
  <c r="L14" i="34" s="1"/>
  <c r="H41" i="48"/>
  <c r="A27" i="34" s="1"/>
  <c r="H45" i="48"/>
  <c r="A31" i="34" s="1"/>
  <c r="I45" i="48"/>
  <c r="H42" i="48"/>
  <c r="A28" i="34" s="1"/>
  <c r="H33" i="48"/>
  <c r="A19" i="34" s="1"/>
  <c r="H49" i="48"/>
  <c r="A35" i="34" s="1"/>
  <c r="H22" i="48"/>
  <c r="A8" i="34" s="1"/>
  <c r="I22" i="48"/>
  <c r="H24" i="48"/>
  <c r="A10" i="34" s="1"/>
  <c r="H28" i="48"/>
  <c r="A14" i="34" s="1"/>
  <c r="H21" i="48"/>
  <c r="A7" i="34" s="1"/>
  <c r="H54" i="48"/>
  <c r="A40" i="34" s="1"/>
  <c r="H40" i="48"/>
  <c r="A26" i="34" s="1"/>
  <c r="H20" i="48"/>
  <c r="A6" i="34" s="1"/>
  <c r="H47" i="48"/>
  <c r="A33" i="34" s="1"/>
  <c r="H38" i="48"/>
  <c r="A24" i="34" s="1"/>
  <c r="H30" i="48"/>
  <c r="A16" i="34" s="1"/>
  <c r="H51" i="48"/>
  <c r="A37" i="34" s="1"/>
  <c r="H43" i="48"/>
  <c r="A29" i="34" s="1"/>
  <c r="H48" i="48"/>
  <c r="A34" i="34" s="1"/>
  <c r="H19" i="48"/>
  <c r="A5" i="34" s="1"/>
  <c r="H53" i="48"/>
  <c r="A39" i="34" s="1"/>
  <c r="C55" i="48"/>
  <c r="D53" i="27"/>
  <c r="X47" i="28"/>
  <c r="I53" i="38" s="1"/>
  <c r="C55" i="26"/>
  <c r="T55" i="26" s="1"/>
  <c r="D55" i="26"/>
  <c r="D55" i="48"/>
  <c r="C53" i="27"/>
  <c r="W47" i="28"/>
  <c r="B53" i="27"/>
  <c r="A47" i="28"/>
  <c r="S53" i="38" s="1"/>
  <c r="D15" i="26"/>
  <c r="X7" i="28"/>
  <c r="I13" i="38" s="1"/>
  <c r="A9" i="28"/>
  <c r="B15" i="27"/>
  <c r="C15" i="26"/>
  <c r="T15" i="26" s="1"/>
  <c r="D13" i="27"/>
  <c r="W7" i="28"/>
  <c r="C15" i="27"/>
  <c r="B16" i="27" l="1"/>
  <c r="B13" i="31"/>
  <c r="BY7" i="28"/>
  <c r="H53" i="38"/>
  <c r="BY47" i="28"/>
  <c r="B46" i="48"/>
  <c r="B46" i="26"/>
  <c r="B51" i="48"/>
  <c r="B51" i="26"/>
  <c r="B24" i="48"/>
  <c r="B24" i="26"/>
  <c r="B21" i="48"/>
  <c r="B21" i="26"/>
  <c r="B39" i="48"/>
  <c r="B39" i="26"/>
  <c r="B19" i="48"/>
  <c r="B19" i="26"/>
  <c r="B30" i="48"/>
  <c r="B30" i="26"/>
  <c r="B42" i="48"/>
  <c r="B42" i="26"/>
  <c r="B20" i="48"/>
  <c r="B20" i="26"/>
  <c r="B37" i="48"/>
  <c r="B37" i="26"/>
  <c r="B40" i="48"/>
  <c r="B40" i="26"/>
  <c r="B34" i="48"/>
  <c r="B34" i="26"/>
  <c r="B41" i="48"/>
  <c r="B41" i="26"/>
  <c r="B31" i="48"/>
  <c r="B31" i="26"/>
  <c r="B23" i="48"/>
  <c r="B23" i="26"/>
  <c r="B22" i="48"/>
  <c r="B22" i="26"/>
  <c r="B33" i="48"/>
  <c r="B33" i="26"/>
  <c r="B29" i="48"/>
  <c r="B29" i="26"/>
  <c r="B18" i="48"/>
  <c r="B18" i="26"/>
  <c r="B43" i="48"/>
  <c r="B43" i="26"/>
  <c r="B28" i="48"/>
  <c r="B28" i="26"/>
  <c r="B27" i="48"/>
  <c r="B27" i="26"/>
  <c r="B32" i="48"/>
  <c r="B32" i="26"/>
  <c r="B47" i="48"/>
  <c r="B47" i="26"/>
  <c r="B50" i="48"/>
  <c r="B50" i="26"/>
  <c r="B35" i="48"/>
  <c r="B35" i="26"/>
  <c r="B52" i="48"/>
  <c r="B52" i="26"/>
  <c r="B53" i="48"/>
  <c r="B53" i="26"/>
  <c r="B48" i="48"/>
  <c r="B48" i="26"/>
  <c r="B38" i="48"/>
  <c r="B38" i="26"/>
  <c r="F12" i="34"/>
  <c r="L12" i="34" s="1"/>
  <c r="B27" i="27"/>
  <c r="A10" i="28"/>
  <c r="B10" i="28" s="1"/>
  <c r="B16" i="48"/>
  <c r="B54" i="48"/>
  <c r="B49" i="48"/>
  <c r="B45" i="48"/>
  <c r="A24" i="28"/>
  <c r="B24" i="28" s="1"/>
  <c r="B25" i="48"/>
  <c r="B36" i="48"/>
  <c r="B26" i="48"/>
  <c r="B44" i="48"/>
  <c r="A36" i="28"/>
  <c r="B36" i="28" s="1"/>
  <c r="B42" i="27"/>
  <c r="B21" i="27"/>
  <c r="B32" i="27"/>
  <c r="B31" i="27"/>
  <c r="A26" i="28"/>
  <c r="B26" i="28" s="1"/>
  <c r="A31" i="28"/>
  <c r="B31" i="28" s="1"/>
  <c r="B30" i="27"/>
  <c r="B29" i="27"/>
  <c r="W28" i="28"/>
  <c r="A23" i="28"/>
  <c r="C23" i="28" s="1"/>
  <c r="D23" i="28" s="1"/>
  <c r="E23" i="28" s="1"/>
  <c r="F23" i="28" s="1"/>
  <c r="G23" i="28" s="1"/>
  <c r="H23" i="28" s="1"/>
  <c r="I23" i="28" s="1"/>
  <c r="J23" i="28" s="1"/>
  <c r="K23" i="28" s="1"/>
  <c r="L23" i="28" s="1"/>
  <c r="M23" i="28" s="1"/>
  <c r="N23" i="28" s="1"/>
  <c r="O23" i="28" s="1"/>
  <c r="P23" i="28" s="1"/>
  <c r="Q23" i="28" s="1"/>
  <c r="R23" i="28" s="1"/>
  <c r="S23" i="28" s="1"/>
  <c r="T23" i="28" s="1"/>
  <c r="U23" i="28" s="1"/>
  <c r="V23" i="28" s="1"/>
  <c r="B40" i="27"/>
  <c r="B22" i="27"/>
  <c r="A34" i="28"/>
  <c r="C34" i="28" s="1"/>
  <c r="D34" i="28" s="1"/>
  <c r="E34" i="28" s="1"/>
  <c r="F34" i="28" s="1"/>
  <c r="G34" i="28" s="1"/>
  <c r="H34" i="28" s="1"/>
  <c r="I34" i="28" s="1"/>
  <c r="J34" i="28" s="1"/>
  <c r="K34" i="28" s="1"/>
  <c r="L34" i="28" s="1"/>
  <c r="M34" i="28" s="1"/>
  <c r="N34" i="28" s="1"/>
  <c r="O34" i="28" s="1"/>
  <c r="P34" i="28" s="1"/>
  <c r="Q34" i="28" s="1"/>
  <c r="R34" i="28" s="1"/>
  <c r="S34" i="28" s="1"/>
  <c r="T34" i="28" s="1"/>
  <c r="U34" i="28" s="1"/>
  <c r="V34" i="28" s="1"/>
  <c r="C37" i="27"/>
  <c r="W29" i="28"/>
  <c r="W41" i="28"/>
  <c r="C40" i="27"/>
  <c r="W25" i="28"/>
  <c r="W18" i="28"/>
  <c r="C14" i="27"/>
  <c r="F4" i="34"/>
  <c r="L4" i="34" s="1"/>
  <c r="C31" i="28"/>
  <c r="D31" i="28" s="1"/>
  <c r="E31" i="28" s="1"/>
  <c r="F31" i="28" s="1"/>
  <c r="G31" i="28" s="1"/>
  <c r="H31" i="28" s="1"/>
  <c r="I31" i="28" s="1"/>
  <c r="J31" i="28" s="1"/>
  <c r="K31" i="28" s="1"/>
  <c r="L31" i="28" s="1"/>
  <c r="M31" i="28" s="1"/>
  <c r="N31" i="28" s="1"/>
  <c r="O31" i="28" s="1"/>
  <c r="P31" i="28" s="1"/>
  <c r="Q31" i="28" s="1"/>
  <c r="R31" i="28" s="1"/>
  <c r="S31" i="28" s="1"/>
  <c r="T31" i="28" s="1"/>
  <c r="U31" i="28" s="1"/>
  <c r="V31" i="28" s="1"/>
  <c r="C47" i="28"/>
  <c r="B47" i="28"/>
  <c r="C10" i="28"/>
  <c r="B9" i="28"/>
  <c r="C9" i="28"/>
  <c r="C7" i="28"/>
  <c r="B7" i="28"/>
  <c r="P13" i="31" s="1"/>
  <c r="F13" i="34"/>
  <c r="L13" i="34" s="1"/>
  <c r="F8" i="34"/>
  <c r="L8" i="34" s="1"/>
  <c r="B24" i="27"/>
  <c r="A18" i="28"/>
  <c r="S24" i="38" s="1"/>
  <c r="A29" i="28"/>
  <c r="S35" i="38" s="1"/>
  <c r="W38" i="28"/>
  <c r="A21" i="28"/>
  <c r="A8" i="28"/>
  <c r="B36" i="27"/>
  <c r="C52" i="27"/>
  <c r="B14" i="27"/>
  <c r="C39" i="27"/>
  <c r="A37" i="28"/>
  <c r="S43" i="38" s="1"/>
  <c r="B43" i="27"/>
  <c r="C20" i="27"/>
  <c r="A42" i="28"/>
  <c r="S48" i="38" s="1"/>
  <c r="P36" i="34"/>
  <c r="B48" i="27"/>
  <c r="C41" i="27"/>
  <c r="F5" i="34"/>
  <c r="L5" i="34" s="1"/>
  <c r="C26" i="27"/>
  <c r="A43" i="28"/>
  <c r="S49" i="38" s="1"/>
  <c r="C22" i="27"/>
  <c r="O38" i="34"/>
  <c r="E44" i="39" s="1"/>
  <c r="J44" i="39" s="1"/>
  <c r="C51" i="48"/>
  <c r="B49" i="27"/>
  <c r="F3" i="34"/>
  <c r="L3" i="34" s="1"/>
  <c r="F2" i="34"/>
  <c r="L2" i="34" s="1"/>
  <c r="F17" i="34"/>
  <c r="L17" i="34" s="1"/>
  <c r="P39" i="34"/>
  <c r="P37" i="34"/>
  <c r="B51" i="27"/>
  <c r="A33" i="28"/>
  <c r="F9" i="34"/>
  <c r="L9" i="34" s="1"/>
  <c r="B20" i="27"/>
  <c r="F7" i="34"/>
  <c r="L7" i="34" s="1"/>
  <c r="F15" i="34"/>
  <c r="L15" i="34" s="1"/>
  <c r="B39" i="27"/>
  <c r="W24" i="28"/>
  <c r="B44" i="27"/>
  <c r="A12" i="28"/>
  <c r="B18" i="27"/>
  <c r="A14" i="28"/>
  <c r="F6" i="34"/>
  <c r="L6" i="34" s="1"/>
  <c r="F11" i="34"/>
  <c r="L11" i="34" s="1"/>
  <c r="C33" i="27"/>
  <c r="F16" i="34"/>
  <c r="L16" i="34" s="1"/>
  <c r="F10" i="34"/>
  <c r="L10" i="34" s="1"/>
  <c r="A38" i="28"/>
  <c r="C42" i="27"/>
  <c r="A30" i="28"/>
  <c r="F1" i="34"/>
  <c r="L1" i="34" s="1"/>
  <c r="W19" i="28"/>
  <c r="M38" i="34"/>
  <c r="D44" i="39" s="1"/>
  <c r="M39" i="34"/>
  <c r="D45" i="39" s="1"/>
  <c r="C32" i="27"/>
  <c r="M40" i="34"/>
  <c r="D46" i="39" s="1"/>
  <c r="C50" i="27"/>
  <c r="C21" i="27"/>
  <c r="B38" i="27"/>
  <c r="B19" i="27"/>
  <c r="A32" i="28"/>
  <c r="A13" i="28"/>
  <c r="C46" i="27"/>
  <c r="N39" i="34"/>
  <c r="A45" i="39" s="1"/>
  <c r="C45" i="39" s="1"/>
  <c r="O55" i="40" s="1"/>
  <c r="R41" i="34"/>
  <c r="Q41" i="34"/>
  <c r="M37" i="34"/>
  <c r="D43" i="39" s="1"/>
  <c r="Q38" i="34"/>
  <c r="O39" i="34"/>
  <c r="E45" i="39" s="1"/>
  <c r="AJ45" i="39" s="1"/>
  <c r="F18" i="34"/>
  <c r="L18" i="34" s="1"/>
  <c r="R38" i="34"/>
  <c r="R39" i="34"/>
  <c r="O36" i="34"/>
  <c r="E42" i="39" s="1"/>
  <c r="H42" i="39" s="1"/>
  <c r="Q40" i="34"/>
  <c r="M36" i="34"/>
  <c r="D42" i="39" s="1"/>
  <c r="W40" i="28"/>
  <c r="Q36" i="34"/>
  <c r="C16" i="27"/>
  <c r="A16" i="28"/>
  <c r="B33" i="27"/>
  <c r="A44" i="28"/>
  <c r="S50" i="38" s="1"/>
  <c r="N41" i="34"/>
  <c r="A47" i="39" s="1"/>
  <c r="C47" i="39" s="1"/>
  <c r="O57" i="40" s="1"/>
  <c r="F19" i="34"/>
  <c r="F20" i="34"/>
  <c r="L20" i="34" s="1"/>
  <c r="B50" i="27"/>
  <c r="N38" i="34"/>
  <c r="A44" i="39" s="1"/>
  <c r="B44" i="39" s="1"/>
  <c r="P54" i="40" s="1"/>
  <c r="A41" i="28"/>
  <c r="B23" i="27"/>
  <c r="N37" i="34"/>
  <c r="A43" i="39" s="1"/>
  <c r="B43" i="39" s="1"/>
  <c r="P53" i="40" s="1"/>
  <c r="A15" i="28"/>
  <c r="B17" i="27"/>
  <c r="A17" i="28"/>
  <c r="B37" i="27"/>
  <c r="Q39" i="34"/>
  <c r="M41" i="34"/>
  <c r="D47" i="39" s="1"/>
  <c r="N36" i="34"/>
  <c r="A42" i="39" s="1"/>
  <c r="B42" i="39" s="1"/>
  <c r="P52" i="40" s="1"/>
  <c r="O41" i="34"/>
  <c r="E47" i="39" s="1"/>
  <c r="AI47" i="39" s="1"/>
  <c r="P38" i="34"/>
  <c r="R40" i="34"/>
  <c r="C36" i="27"/>
  <c r="P41" i="34"/>
  <c r="R36" i="34"/>
  <c r="R37" i="34"/>
  <c r="A11" i="28"/>
  <c r="O37" i="34"/>
  <c r="E43" i="39" s="1"/>
  <c r="U43" i="39" s="1"/>
  <c r="Q37" i="34"/>
  <c r="O40" i="34"/>
  <c r="E46" i="39" s="1"/>
  <c r="V46" i="39" s="1"/>
  <c r="N40" i="34"/>
  <c r="A46" i="39" s="1"/>
  <c r="C46" i="39" s="1"/>
  <c r="O56" i="40" s="1"/>
  <c r="A35" i="28"/>
  <c r="B41" i="27"/>
  <c r="P40" i="34"/>
  <c r="C18" i="27"/>
  <c r="A25" i="28"/>
  <c r="B28" i="27"/>
  <c r="C45" i="27"/>
  <c r="A28" i="28"/>
  <c r="A19" i="28"/>
  <c r="B34" i="27"/>
  <c r="B25" i="27"/>
  <c r="C17" i="27"/>
  <c r="B26" i="27"/>
  <c r="B46" i="27"/>
  <c r="W45" i="28"/>
  <c r="A20" i="28"/>
  <c r="A45" i="28"/>
  <c r="S51" i="38" s="1"/>
  <c r="C13" i="31"/>
  <c r="B52" i="27"/>
  <c r="A46" i="28"/>
  <c r="S52" i="38" s="1"/>
  <c r="W37" i="28"/>
  <c r="B35" i="27"/>
  <c r="C23" i="27"/>
  <c r="A40" i="28"/>
  <c r="A39" i="28"/>
  <c r="W15" i="28"/>
  <c r="W42" i="28"/>
  <c r="C19" i="27"/>
  <c r="B45" i="27"/>
  <c r="A27" i="28"/>
  <c r="A22" i="28"/>
  <c r="B47" i="27"/>
  <c r="B53" i="31"/>
  <c r="C53" i="31"/>
  <c r="C18" i="26"/>
  <c r="T18" i="26" s="1"/>
  <c r="C18" i="48"/>
  <c r="D53" i="26"/>
  <c r="D53" i="48"/>
  <c r="D50" i="26"/>
  <c r="D50" i="48"/>
  <c r="D36" i="26"/>
  <c r="D36" i="48"/>
  <c r="D17" i="26"/>
  <c r="D17" i="48"/>
  <c r="D40" i="27"/>
  <c r="C42" i="48"/>
  <c r="D31" i="26"/>
  <c r="D31" i="48"/>
  <c r="D48" i="27"/>
  <c r="C50" i="48"/>
  <c r="D41" i="26"/>
  <c r="D41" i="48"/>
  <c r="D28" i="26"/>
  <c r="D28" i="48"/>
  <c r="D47" i="27"/>
  <c r="C49" i="48"/>
  <c r="D51" i="26"/>
  <c r="D51" i="48"/>
  <c r="D32" i="27"/>
  <c r="C34" i="48"/>
  <c r="C28" i="26"/>
  <c r="T28" i="26" s="1"/>
  <c r="C28" i="48"/>
  <c r="D29" i="26"/>
  <c r="D29" i="48"/>
  <c r="X40" i="28"/>
  <c r="C46" i="31" s="1"/>
  <c r="D49" i="26"/>
  <c r="D49" i="48"/>
  <c r="C37" i="26"/>
  <c r="T37" i="26" s="1"/>
  <c r="C37" i="48"/>
  <c r="D22" i="27"/>
  <c r="C24" i="48"/>
  <c r="D32" i="26"/>
  <c r="D32" i="48"/>
  <c r="D19" i="27"/>
  <c r="C21" i="48"/>
  <c r="C16" i="26"/>
  <c r="T16" i="26" s="1"/>
  <c r="C16" i="48"/>
  <c r="D26" i="26"/>
  <c r="D26" i="48"/>
  <c r="C39" i="26"/>
  <c r="T39" i="26" s="1"/>
  <c r="C39" i="48"/>
  <c r="D38" i="26"/>
  <c r="D38" i="48"/>
  <c r="D23" i="27"/>
  <c r="C25" i="48"/>
  <c r="D25" i="27"/>
  <c r="C27" i="48"/>
  <c r="D19" i="26"/>
  <c r="D19" i="48"/>
  <c r="D39" i="26"/>
  <c r="D39" i="48"/>
  <c r="D52" i="26"/>
  <c r="D52" i="48"/>
  <c r="D31" i="27"/>
  <c r="C33" i="48"/>
  <c r="X45" i="28"/>
  <c r="I51" i="38" s="1"/>
  <c r="C53" i="48"/>
  <c r="D44" i="27"/>
  <c r="C46" i="48"/>
  <c r="X37" i="28"/>
  <c r="C43" i="31" s="1"/>
  <c r="C45" i="48"/>
  <c r="X11" i="28"/>
  <c r="I17" i="38" s="1"/>
  <c r="C19" i="48"/>
  <c r="X36" i="28"/>
  <c r="I42" i="38" s="1"/>
  <c r="C44" i="48"/>
  <c r="D52" i="27"/>
  <c r="C54" i="48"/>
  <c r="D25" i="26"/>
  <c r="D25" i="48"/>
  <c r="D27" i="26"/>
  <c r="D27" i="48"/>
  <c r="D24" i="26"/>
  <c r="D24" i="48"/>
  <c r="D16" i="26"/>
  <c r="D16" i="48"/>
  <c r="C48" i="26"/>
  <c r="T48" i="26" s="1"/>
  <c r="X35" i="28"/>
  <c r="C41" i="31" s="1"/>
  <c r="C43" i="48"/>
  <c r="D20" i="26"/>
  <c r="D20" i="48"/>
  <c r="D46" i="27"/>
  <c r="C17" i="26"/>
  <c r="T17" i="26" s="1"/>
  <c r="C17" i="48"/>
  <c r="D43" i="26"/>
  <c r="D43" i="48"/>
  <c r="D18" i="26"/>
  <c r="D18" i="48"/>
  <c r="D37" i="26"/>
  <c r="D37" i="48"/>
  <c r="X24" i="28"/>
  <c r="C30" i="31" s="1"/>
  <c r="C32" i="48"/>
  <c r="D23" i="26"/>
  <c r="D23" i="48"/>
  <c r="D33" i="27"/>
  <c r="C35" i="48"/>
  <c r="D54" i="26"/>
  <c r="D54" i="48"/>
  <c r="C26" i="26"/>
  <c r="T26" i="26" s="1"/>
  <c r="C26" i="48"/>
  <c r="D30" i="26"/>
  <c r="D30" i="48"/>
  <c r="D36" i="27"/>
  <c r="C38" i="48"/>
  <c r="D48" i="26"/>
  <c r="D48" i="48"/>
  <c r="D33" i="26"/>
  <c r="D33" i="48"/>
  <c r="X39" i="28"/>
  <c r="I45" i="38" s="1"/>
  <c r="C47" i="48"/>
  <c r="X28" i="28"/>
  <c r="I34" i="38" s="1"/>
  <c r="C36" i="48"/>
  <c r="D46" i="26"/>
  <c r="D46" i="48"/>
  <c r="D47" i="26"/>
  <c r="D47" i="48"/>
  <c r="D44" i="26"/>
  <c r="D44" i="48"/>
  <c r="D34" i="26"/>
  <c r="D34" i="48"/>
  <c r="D26" i="27"/>
  <c r="D22" i="26"/>
  <c r="D22" i="48"/>
  <c r="C52" i="26"/>
  <c r="T52" i="26" s="1"/>
  <c r="C52" i="48"/>
  <c r="D42" i="26"/>
  <c r="D42" i="48"/>
  <c r="D18" i="27"/>
  <c r="C20" i="48"/>
  <c r="D45" i="26"/>
  <c r="D45" i="48"/>
  <c r="D40" i="26"/>
  <c r="D40" i="48"/>
  <c r="D35" i="26"/>
  <c r="D35" i="48"/>
  <c r="D21" i="26"/>
  <c r="D21" i="48"/>
  <c r="X33" i="28"/>
  <c r="C39" i="31" s="1"/>
  <c r="C41" i="48"/>
  <c r="W27" i="28"/>
  <c r="BD7" i="28"/>
  <c r="BM7" i="28"/>
  <c r="D17" i="27"/>
  <c r="D42" i="27"/>
  <c r="C34" i="27"/>
  <c r="C35" i="27"/>
  <c r="X20" i="28"/>
  <c r="I26" i="38" s="1"/>
  <c r="W17" i="28"/>
  <c r="BE7" i="28"/>
  <c r="BF7" i="28"/>
  <c r="X19" i="28"/>
  <c r="I25" i="38" s="1"/>
  <c r="W12" i="28"/>
  <c r="BL7" i="28"/>
  <c r="BU7" i="28"/>
  <c r="C48" i="27"/>
  <c r="BW7" i="28"/>
  <c r="BS7" i="28"/>
  <c r="C34" i="26"/>
  <c r="T34" i="26" s="1"/>
  <c r="X17" i="28"/>
  <c r="I23" i="38" s="1"/>
  <c r="BN7" i="28"/>
  <c r="BC7" i="28"/>
  <c r="AF7" i="28" s="1"/>
  <c r="BP7" i="28"/>
  <c r="BO7" i="28"/>
  <c r="C25" i="26"/>
  <c r="T25" i="26" s="1"/>
  <c r="BT7" i="28"/>
  <c r="BJ7" i="28"/>
  <c r="BI7" i="28"/>
  <c r="D34" i="27"/>
  <c r="BK7" i="28"/>
  <c r="BG7" i="28"/>
  <c r="BQ7" i="28"/>
  <c r="C36" i="26"/>
  <c r="T36" i="26" s="1"/>
  <c r="BV7" i="28"/>
  <c r="BH7" i="28"/>
  <c r="BR7" i="28"/>
  <c r="C24" i="27"/>
  <c r="C20" i="26"/>
  <c r="T20" i="26" s="1"/>
  <c r="X26" i="28"/>
  <c r="I32" i="38" s="1"/>
  <c r="C27" i="26"/>
  <c r="T27" i="26" s="1"/>
  <c r="C41" i="26"/>
  <c r="T41" i="26" s="1"/>
  <c r="D39" i="27"/>
  <c r="W35" i="28"/>
  <c r="X12" i="28"/>
  <c r="C18" i="31" s="1"/>
  <c r="C30" i="27"/>
  <c r="C50" i="26"/>
  <c r="T50" i="26" s="1"/>
  <c r="D50" i="27"/>
  <c r="W9" i="28"/>
  <c r="X42" i="28"/>
  <c r="I48" i="38" s="1"/>
  <c r="H13" i="38"/>
  <c r="X44" i="28"/>
  <c r="I50" i="38" s="1"/>
  <c r="C47" i="27"/>
  <c r="W10" i="28"/>
  <c r="C31" i="27"/>
  <c r="D30" i="27"/>
  <c r="D24" i="27"/>
  <c r="W44" i="28"/>
  <c r="W36" i="28"/>
  <c r="X30" i="28"/>
  <c r="X46" i="28"/>
  <c r="I52" i="38" s="1"/>
  <c r="W30" i="28"/>
  <c r="W16" i="28"/>
  <c r="C33" i="26"/>
  <c r="T33" i="26" s="1"/>
  <c r="S15" i="38"/>
  <c r="C54" i="26"/>
  <c r="T54" i="26" s="1"/>
  <c r="D43" i="27"/>
  <c r="W8" i="28"/>
  <c r="D41" i="27"/>
  <c r="D51" i="27"/>
  <c r="C45" i="26"/>
  <c r="T45" i="26" s="1"/>
  <c r="W31" i="28"/>
  <c r="C43" i="26"/>
  <c r="T43" i="26" s="1"/>
  <c r="C53" i="26"/>
  <c r="T53" i="26" s="1"/>
  <c r="S42" i="38"/>
  <c r="C46" i="26"/>
  <c r="T46" i="26" s="1"/>
  <c r="C19" i="26"/>
  <c r="T19" i="26" s="1"/>
  <c r="W13" i="28"/>
  <c r="C44" i="26"/>
  <c r="T44" i="26" s="1"/>
  <c r="X38" i="28"/>
  <c r="S37" i="38"/>
  <c r="S16" i="38"/>
  <c r="C38" i="26"/>
  <c r="T38" i="26" s="1"/>
  <c r="X31" i="28"/>
  <c r="C51" i="27"/>
  <c r="C35" i="26"/>
  <c r="T35" i="26" s="1"/>
  <c r="C43" i="27"/>
  <c r="W11" i="28"/>
  <c r="X29" i="28"/>
  <c r="C35" i="31" s="1"/>
  <c r="W33" i="28"/>
  <c r="X16" i="28"/>
  <c r="I22" i="38" s="1"/>
  <c r="X27" i="28"/>
  <c r="C33" i="31" s="1"/>
  <c r="X18" i="28"/>
  <c r="C24" i="31" s="1"/>
  <c r="C32" i="26"/>
  <c r="T32" i="26" s="1"/>
  <c r="D35" i="27"/>
  <c r="D37" i="27"/>
  <c r="C24" i="26"/>
  <c r="T24" i="26" s="1"/>
  <c r="C44" i="27"/>
  <c r="W26" i="28"/>
  <c r="C21" i="26"/>
  <c r="T21" i="26" s="1"/>
  <c r="D14" i="27"/>
  <c r="W39" i="28"/>
  <c r="X13" i="28"/>
  <c r="W20" i="28"/>
  <c r="X8" i="28"/>
  <c r="W46" i="28"/>
  <c r="C25" i="27"/>
  <c r="C42" i="26"/>
  <c r="T42" i="26" s="1"/>
  <c r="X34" i="28"/>
  <c r="D15" i="27"/>
  <c r="D16" i="27"/>
  <c r="X10" i="28"/>
  <c r="C16" i="31" s="1"/>
  <c r="X9" i="28"/>
  <c r="C15" i="31" s="1"/>
  <c r="W32" i="28"/>
  <c r="C38" i="27"/>
  <c r="D29" i="27"/>
  <c r="X23" i="28"/>
  <c r="C31" i="26"/>
  <c r="T31" i="26" s="1"/>
  <c r="C49" i="27"/>
  <c r="W43" i="28"/>
  <c r="W34" i="28"/>
  <c r="W23" i="28"/>
  <c r="C29" i="27"/>
  <c r="X41" i="28"/>
  <c r="C49" i="26"/>
  <c r="T49" i="26" s="1"/>
  <c r="C47" i="26"/>
  <c r="T47" i="26" s="1"/>
  <c r="D45" i="27"/>
  <c r="X25" i="28"/>
  <c r="C31" i="31" s="1"/>
  <c r="X15" i="28"/>
  <c r="C23" i="26"/>
  <c r="T23" i="26" s="1"/>
  <c r="D21" i="27"/>
  <c r="X22" i="28"/>
  <c r="C30" i="26"/>
  <c r="T30" i="26" s="1"/>
  <c r="D28" i="27"/>
  <c r="C29" i="26"/>
  <c r="T29" i="26" s="1"/>
  <c r="X21" i="28"/>
  <c r="D27" i="27"/>
  <c r="W14" i="28"/>
  <c r="D20" i="27"/>
  <c r="X14" i="28"/>
  <c r="C22" i="26"/>
  <c r="T22" i="26" s="1"/>
  <c r="D49" i="27"/>
  <c r="C51" i="26"/>
  <c r="T51" i="26" s="1"/>
  <c r="X43" i="28"/>
  <c r="I49" i="38" s="1"/>
  <c r="D38" i="27"/>
  <c r="X32" i="28"/>
  <c r="C40" i="26"/>
  <c r="T40" i="26" s="1"/>
  <c r="C28" i="27"/>
  <c r="W22" i="28"/>
  <c r="C27" i="27"/>
  <c r="W21" i="28"/>
  <c r="BY34" i="28" l="1"/>
  <c r="BY39" i="28"/>
  <c r="BY30" i="28"/>
  <c r="BY36" i="28"/>
  <c r="BY23" i="28"/>
  <c r="BY31" i="28"/>
  <c r="B44" i="31"/>
  <c r="BY38" i="28"/>
  <c r="BY21" i="28"/>
  <c r="B22" i="31"/>
  <c r="BY16" i="28"/>
  <c r="B46" i="31"/>
  <c r="BY40" i="28"/>
  <c r="B25" i="31"/>
  <c r="BY19" i="28"/>
  <c r="B31" i="31"/>
  <c r="BY25" i="28"/>
  <c r="B19" i="31"/>
  <c r="BY13" i="28"/>
  <c r="H16" i="38"/>
  <c r="BY10" i="28"/>
  <c r="H18" i="38"/>
  <c r="BY12" i="28"/>
  <c r="B51" i="31"/>
  <c r="H51" i="38"/>
  <c r="BY45" i="28"/>
  <c r="B52" i="40"/>
  <c r="AN42" i="39"/>
  <c r="B53" i="40"/>
  <c r="AN43" i="39"/>
  <c r="H34" i="38"/>
  <c r="BY28" i="28"/>
  <c r="BY22" i="28"/>
  <c r="B47" i="31"/>
  <c r="BY41" i="28"/>
  <c r="B14" i="31"/>
  <c r="BY8" i="28"/>
  <c r="H41" i="38"/>
  <c r="BY35" i="28"/>
  <c r="H43" i="38"/>
  <c r="BY37" i="28"/>
  <c r="H35" i="38"/>
  <c r="BY29" i="28"/>
  <c r="B54" i="40"/>
  <c r="AN44" i="39"/>
  <c r="B56" i="40"/>
  <c r="AN46" i="39"/>
  <c r="H49" i="38"/>
  <c r="BY43" i="28"/>
  <c r="BY32" i="28"/>
  <c r="BY33" i="28"/>
  <c r="B50" i="31"/>
  <c r="H50" i="38"/>
  <c r="BY44" i="28"/>
  <c r="B23" i="31"/>
  <c r="BY17" i="28"/>
  <c r="H33" i="38"/>
  <c r="BY27" i="28"/>
  <c r="B48" i="31"/>
  <c r="H48" i="38"/>
  <c r="BY42" i="28"/>
  <c r="B57" i="40"/>
  <c r="AN47" i="39"/>
  <c r="B26" i="31"/>
  <c r="BY20" i="28"/>
  <c r="H17" i="38"/>
  <c r="BY11" i="28"/>
  <c r="B24" i="31"/>
  <c r="BY18" i="28"/>
  <c r="B32" i="31"/>
  <c r="BY26" i="28"/>
  <c r="BY14" i="28"/>
  <c r="BY46" i="28"/>
  <c r="H52" i="38"/>
  <c r="B15" i="31"/>
  <c r="BY9" i="28"/>
  <c r="B21" i="31"/>
  <c r="BY15" i="28"/>
  <c r="B55" i="40"/>
  <c r="AN45" i="39"/>
  <c r="B30" i="31"/>
  <c r="BY24" i="28"/>
  <c r="C36" i="28"/>
  <c r="D36" i="28" s="1"/>
  <c r="E36" i="28" s="1"/>
  <c r="F36" i="28" s="1"/>
  <c r="G36" i="28" s="1"/>
  <c r="H36" i="28" s="1"/>
  <c r="I36" i="28" s="1"/>
  <c r="J36" i="28" s="1"/>
  <c r="K36" i="28" s="1"/>
  <c r="L36" i="28" s="1"/>
  <c r="M36" i="28" s="1"/>
  <c r="N36" i="28" s="1"/>
  <c r="O36" i="28" s="1"/>
  <c r="P36" i="28" s="1"/>
  <c r="Q36" i="28" s="1"/>
  <c r="R36" i="28" s="1"/>
  <c r="S36" i="28" s="1"/>
  <c r="T36" i="28" s="1"/>
  <c r="U36" i="28" s="1"/>
  <c r="V36" i="28" s="1"/>
  <c r="T19" i="34"/>
  <c r="L19" i="34"/>
  <c r="C24" i="28"/>
  <c r="D24" i="28" s="1"/>
  <c r="E24" i="28" s="1"/>
  <c r="F24" i="28" s="1"/>
  <c r="G24" i="28" s="1"/>
  <c r="H24" i="28" s="1"/>
  <c r="I24" i="28" s="1"/>
  <c r="J24" i="28" s="1"/>
  <c r="K24" i="28" s="1"/>
  <c r="L24" i="28" s="1"/>
  <c r="M24" i="28" s="1"/>
  <c r="N24" i="28" s="1"/>
  <c r="O24" i="28" s="1"/>
  <c r="P24" i="28" s="1"/>
  <c r="Q24" i="28" s="1"/>
  <c r="R24" i="28" s="1"/>
  <c r="S24" i="28" s="1"/>
  <c r="T24" i="28" s="1"/>
  <c r="U24" i="28" s="1"/>
  <c r="V24" i="28" s="1"/>
  <c r="S30" i="38"/>
  <c r="S32" i="38"/>
  <c r="S40" i="38"/>
  <c r="S29" i="38"/>
  <c r="B34" i="31"/>
  <c r="C26" i="28"/>
  <c r="D26" i="28" s="1"/>
  <c r="E26" i="28" s="1"/>
  <c r="F26" i="28" s="1"/>
  <c r="G26" i="28" s="1"/>
  <c r="H26" i="28" s="1"/>
  <c r="I26" i="28" s="1"/>
  <c r="J26" i="28" s="1"/>
  <c r="K26" i="28" s="1"/>
  <c r="L26" i="28" s="1"/>
  <c r="M26" i="28" s="1"/>
  <c r="N26" i="28" s="1"/>
  <c r="O26" i="28" s="1"/>
  <c r="P26" i="28" s="1"/>
  <c r="Q26" i="28" s="1"/>
  <c r="R26" i="28" s="1"/>
  <c r="S26" i="28" s="1"/>
  <c r="T26" i="28" s="1"/>
  <c r="U26" i="28" s="1"/>
  <c r="V26" i="28" s="1"/>
  <c r="B34" i="28"/>
  <c r="P40" i="31" s="1"/>
  <c r="D7" i="28"/>
  <c r="H47" i="38"/>
  <c r="H31" i="38"/>
  <c r="B23" i="28"/>
  <c r="P29" i="31" s="1"/>
  <c r="B35" i="31"/>
  <c r="H24" i="38"/>
  <c r="H44" i="38"/>
  <c r="AL45" i="39"/>
  <c r="AA45" i="39"/>
  <c r="S45" i="39"/>
  <c r="W45" i="39"/>
  <c r="K45" i="39"/>
  <c r="J45" i="39"/>
  <c r="O13" i="31"/>
  <c r="C19" i="28"/>
  <c r="D19" i="28" s="1"/>
  <c r="E19" i="28" s="1"/>
  <c r="F19" i="28" s="1"/>
  <c r="G19" i="28" s="1"/>
  <c r="H19" i="28" s="1"/>
  <c r="I19" i="28" s="1"/>
  <c r="J19" i="28" s="1"/>
  <c r="K19" i="28" s="1"/>
  <c r="L19" i="28" s="1"/>
  <c r="M19" i="28" s="1"/>
  <c r="N19" i="28" s="1"/>
  <c r="O19" i="28" s="1"/>
  <c r="P19" i="28" s="1"/>
  <c r="Q19" i="28" s="1"/>
  <c r="R19" i="28" s="1"/>
  <c r="S19" i="28" s="1"/>
  <c r="T19" i="28" s="1"/>
  <c r="U19" i="28" s="1"/>
  <c r="V19" i="28" s="1"/>
  <c r="B19" i="28"/>
  <c r="P25" i="31" s="1"/>
  <c r="B17" i="28"/>
  <c r="P23" i="31" s="1"/>
  <c r="C17" i="28"/>
  <c r="B16" i="28"/>
  <c r="P22" i="31" s="1"/>
  <c r="C16" i="28"/>
  <c r="S46" i="38"/>
  <c r="B40" i="28"/>
  <c r="P46" i="31" s="1"/>
  <c r="C40" i="28"/>
  <c r="D40" i="28" s="1"/>
  <c r="E40" i="28" s="1"/>
  <c r="F40" i="28" s="1"/>
  <c r="G40" i="28" s="1"/>
  <c r="H40" i="28" s="1"/>
  <c r="I40" i="28" s="1"/>
  <c r="J40" i="28" s="1"/>
  <c r="K40" i="28" s="1"/>
  <c r="L40" i="28" s="1"/>
  <c r="M40" i="28" s="1"/>
  <c r="N40" i="28" s="1"/>
  <c r="O40" i="28" s="1"/>
  <c r="P40" i="28" s="1"/>
  <c r="Q40" i="28" s="1"/>
  <c r="R40" i="28" s="1"/>
  <c r="S40" i="28" s="1"/>
  <c r="T40" i="28" s="1"/>
  <c r="U40" i="28" s="1"/>
  <c r="V40" i="28" s="1"/>
  <c r="S34" i="38"/>
  <c r="B28" i="28"/>
  <c r="P34" i="31" s="1"/>
  <c r="C28" i="28"/>
  <c r="D28" i="28" s="1"/>
  <c r="E28" i="28" s="1"/>
  <c r="F28" i="28" s="1"/>
  <c r="G28" i="28" s="1"/>
  <c r="H28" i="28" s="1"/>
  <c r="I28" i="28" s="1"/>
  <c r="J28" i="28" s="1"/>
  <c r="K28" i="28" s="1"/>
  <c r="L28" i="28" s="1"/>
  <c r="M28" i="28" s="1"/>
  <c r="N28" i="28" s="1"/>
  <c r="O28" i="28" s="1"/>
  <c r="P28" i="28" s="1"/>
  <c r="Q28" i="28" s="1"/>
  <c r="R28" i="28" s="1"/>
  <c r="S28" i="28" s="1"/>
  <c r="T28" i="28" s="1"/>
  <c r="U28" i="28" s="1"/>
  <c r="V28" i="28" s="1"/>
  <c r="S41" i="38"/>
  <c r="C35" i="28"/>
  <c r="D35" i="28" s="1"/>
  <c r="E35" i="28" s="1"/>
  <c r="F35" i="28" s="1"/>
  <c r="G35" i="28" s="1"/>
  <c r="H35" i="28" s="1"/>
  <c r="I35" i="28" s="1"/>
  <c r="J35" i="28" s="1"/>
  <c r="K35" i="28" s="1"/>
  <c r="L35" i="28" s="1"/>
  <c r="M35" i="28" s="1"/>
  <c r="N35" i="28" s="1"/>
  <c r="O35" i="28" s="1"/>
  <c r="P35" i="28" s="1"/>
  <c r="Q35" i="28" s="1"/>
  <c r="R35" i="28" s="1"/>
  <c r="S35" i="28" s="1"/>
  <c r="T35" i="28" s="1"/>
  <c r="U35" i="28" s="1"/>
  <c r="V35" i="28" s="1"/>
  <c r="B35" i="28"/>
  <c r="P41" i="31" s="1"/>
  <c r="B44" i="28"/>
  <c r="P50" i="31" s="1"/>
  <c r="C44" i="28"/>
  <c r="D44" i="28" s="1"/>
  <c r="E44" i="28" s="1"/>
  <c r="F44" i="28" s="1"/>
  <c r="G44" i="28" s="1"/>
  <c r="H44" i="28" s="1"/>
  <c r="I44" i="28" s="1"/>
  <c r="J44" i="28" s="1"/>
  <c r="K44" i="28" s="1"/>
  <c r="L44" i="28" s="1"/>
  <c r="M44" i="28" s="1"/>
  <c r="N44" i="28" s="1"/>
  <c r="O44" i="28" s="1"/>
  <c r="P44" i="28" s="1"/>
  <c r="Q44" i="28" s="1"/>
  <c r="R44" i="28" s="1"/>
  <c r="S44" i="28" s="1"/>
  <c r="T44" i="28" s="1"/>
  <c r="U44" i="28" s="1"/>
  <c r="V44" i="28" s="1"/>
  <c r="S38" i="38"/>
  <c r="B32" i="28"/>
  <c r="P38" i="31" s="1"/>
  <c r="C32" i="28"/>
  <c r="D32" i="28" s="1"/>
  <c r="E32" i="28" s="1"/>
  <c r="F32" i="28" s="1"/>
  <c r="G32" i="28" s="1"/>
  <c r="H32" i="28" s="1"/>
  <c r="I32" i="28" s="1"/>
  <c r="J32" i="28" s="1"/>
  <c r="K32" i="28" s="1"/>
  <c r="L32" i="28" s="1"/>
  <c r="M32" i="28" s="1"/>
  <c r="N32" i="28" s="1"/>
  <c r="O32" i="28" s="1"/>
  <c r="P32" i="28" s="1"/>
  <c r="Q32" i="28" s="1"/>
  <c r="R32" i="28" s="1"/>
  <c r="S32" i="28" s="1"/>
  <c r="T32" i="28" s="1"/>
  <c r="U32" i="28" s="1"/>
  <c r="V32" i="28" s="1"/>
  <c r="S39" i="38"/>
  <c r="B33" i="28"/>
  <c r="P39" i="31" s="1"/>
  <c r="C33" i="28"/>
  <c r="D33" i="28" s="1"/>
  <c r="E33" i="28" s="1"/>
  <c r="F33" i="28" s="1"/>
  <c r="G33" i="28" s="1"/>
  <c r="H33" i="28" s="1"/>
  <c r="I33" i="28" s="1"/>
  <c r="J33" i="28" s="1"/>
  <c r="K33" i="28" s="1"/>
  <c r="L33" i="28" s="1"/>
  <c r="M33" i="28" s="1"/>
  <c r="N33" i="28" s="1"/>
  <c r="O33" i="28" s="1"/>
  <c r="P33" i="28" s="1"/>
  <c r="Q33" i="28" s="1"/>
  <c r="R33" i="28" s="1"/>
  <c r="S33" i="28" s="1"/>
  <c r="T33" i="28" s="1"/>
  <c r="U33" i="28" s="1"/>
  <c r="V33" i="28" s="1"/>
  <c r="B8" i="28"/>
  <c r="P14" i="31" s="1"/>
  <c r="C8" i="28"/>
  <c r="O14" i="31" s="1"/>
  <c r="C11" i="28"/>
  <c r="D11" i="28" s="1"/>
  <c r="B11" i="28"/>
  <c r="P17" i="31" s="1"/>
  <c r="S47" i="38"/>
  <c r="B41" i="28"/>
  <c r="P47" i="31" s="1"/>
  <c r="C41" i="28"/>
  <c r="D41" i="28" s="1"/>
  <c r="E41" i="28" s="1"/>
  <c r="F41" i="28" s="1"/>
  <c r="G41" i="28" s="1"/>
  <c r="H41" i="28" s="1"/>
  <c r="I41" i="28" s="1"/>
  <c r="J41" i="28" s="1"/>
  <c r="K41" i="28" s="1"/>
  <c r="L41" i="28" s="1"/>
  <c r="M41" i="28" s="1"/>
  <c r="N41" i="28" s="1"/>
  <c r="O41" i="28" s="1"/>
  <c r="P41" i="28" s="1"/>
  <c r="Q41" i="28" s="1"/>
  <c r="R41" i="28" s="1"/>
  <c r="S41" i="28" s="1"/>
  <c r="T41" i="28" s="1"/>
  <c r="U41" i="28" s="1"/>
  <c r="V41" i="28" s="1"/>
  <c r="B30" i="28"/>
  <c r="P36" i="31" s="1"/>
  <c r="C30" i="28"/>
  <c r="D30" i="28" s="1"/>
  <c r="E30" i="28" s="1"/>
  <c r="F30" i="28" s="1"/>
  <c r="G30" i="28" s="1"/>
  <c r="H30" i="28" s="1"/>
  <c r="I30" i="28" s="1"/>
  <c r="J30" i="28" s="1"/>
  <c r="K30" i="28" s="1"/>
  <c r="L30" i="28" s="1"/>
  <c r="M30" i="28" s="1"/>
  <c r="N30" i="28" s="1"/>
  <c r="O30" i="28" s="1"/>
  <c r="P30" i="28" s="1"/>
  <c r="Q30" i="28" s="1"/>
  <c r="R30" i="28" s="1"/>
  <c r="S30" i="28" s="1"/>
  <c r="T30" i="28" s="1"/>
  <c r="U30" i="28" s="1"/>
  <c r="V30" i="28" s="1"/>
  <c r="B21" i="28"/>
  <c r="P27" i="31" s="1"/>
  <c r="C21" i="28"/>
  <c r="D21" i="28" s="1"/>
  <c r="E21" i="28" s="1"/>
  <c r="F21" i="28" s="1"/>
  <c r="G21" i="28" s="1"/>
  <c r="H21" i="28" s="1"/>
  <c r="I21" i="28" s="1"/>
  <c r="J21" i="28" s="1"/>
  <c r="K21" i="28" s="1"/>
  <c r="L21" i="28" s="1"/>
  <c r="M21" i="28" s="1"/>
  <c r="N21" i="28" s="1"/>
  <c r="O21" i="28" s="1"/>
  <c r="P21" i="28" s="1"/>
  <c r="Q21" i="28" s="1"/>
  <c r="R21" i="28" s="1"/>
  <c r="S21" i="28" s="1"/>
  <c r="T21" i="28" s="1"/>
  <c r="U21" i="28" s="1"/>
  <c r="V21" i="28" s="1"/>
  <c r="S21" i="38"/>
  <c r="C15" i="28"/>
  <c r="B15" i="28"/>
  <c r="P21" i="31" s="1"/>
  <c r="S19" i="38"/>
  <c r="B13" i="28"/>
  <c r="P19" i="31" s="1"/>
  <c r="C13" i="28"/>
  <c r="D13" i="28" s="1"/>
  <c r="S18" i="38"/>
  <c r="B12" i="28"/>
  <c r="P18" i="31" s="1"/>
  <c r="C12" i="28"/>
  <c r="O18" i="31" s="1"/>
  <c r="B22" i="28"/>
  <c r="P28" i="31" s="1"/>
  <c r="C22" i="28"/>
  <c r="D22" i="28" s="1"/>
  <c r="E22" i="28" s="1"/>
  <c r="F22" i="28" s="1"/>
  <c r="G22" i="28" s="1"/>
  <c r="H22" i="28" s="1"/>
  <c r="I22" i="28" s="1"/>
  <c r="J22" i="28" s="1"/>
  <c r="K22" i="28" s="1"/>
  <c r="L22" i="28" s="1"/>
  <c r="M22" i="28" s="1"/>
  <c r="N22" i="28" s="1"/>
  <c r="O22" i="28" s="1"/>
  <c r="P22" i="28" s="1"/>
  <c r="Q22" i="28" s="1"/>
  <c r="R22" i="28" s="1"/>
  <c r="S22" i="28" s="1"/>
  <c r="T22" i="28" s="1"/>
  <c r="U22" i="28" s="1"/>
  <c r="V22" i="28" s="1"/>
  <c r="B46" i="28"/>
  <c r="P52" i="31" s="1"/>
  <c r="C46" i="28"/>
  <c r="D46" i="28" s="1"/>
  <c r="E46" i="28" s="1"/>
  <c r="F46" i="28" s="1"/>
  <c r="G46" i="28" s="1"/>
  <c r="H46" i="28" s="1"/>
  <c r="I46" i="28" s="1"/>
  <c r="J46" i="28" s="1"/>
  <c r="K46" i="28" s="1"/>
  <c r="L46" i="28" s="1"/>
  <c r="M46" i="28" s="1"/>
  <c r="N46" i="28" s="1"/>
  <c r="O46" i="28" s="1"/>
  <c r="P46" i="28" s="1"/>
  <c r="Q46" i="28" s="1"/>
  <c r="R46" i="28" s="1"/>
  <c r="S46" i="28" s="1"/>
  <c r="T46" i="28" s="1"/>
  <c r="U46" i="28" s="1"/>
  <c r="V46" i="28" s="1"/>
  <c r="B45" i="28"/>
  <c r="P51" i="31" s="1"/>
  <c r="C45" i="28"/>
  <c r="D45" i="28" s="1"/>
  <c r="E45" i="28" s="1"/>
  <c r="F45" i="28" s="1"/>
  <c r="G45" i="28" s="1"/>
  <c r="H45" i="28" s="1"/>
  <c r="I45" i="28" s="1"/>
  <c r="J45" i="28" s="1"/>
  <c r="K45" i="28" s="1"/>
  <c r="L45" i="28" s="1"/>
  <c r="M45" i="28" s="1"/>
  <c r="N45" i="28" s="1"/>
  <c r="O45" i="28" s="1"/>
  <c r="P45" i="28" s="1"/>
  <c r="Q45" i="28" s="1"/>
  <c r="R45" i="28" s="1"/>
  <c r="S45" i="28" s="1"/>
  <c r="T45" i="28" s="1"/>
  <c r="U45" i="28" s="1"/>
  <c r="V45" i="28" s="1"/>
  <c r="S31" i="38"/>
  <c r="B25" i="28"/>
  <c r="P31" i="31" s="1"/>
  <c r="C25" i="28"/>
  <c r="D25" i="28" s="1"/>
  <c r="E25" i="28" s="1"/>
  <c r="F25" i="28" s="1"/>
  <c r="G25" i="28" s="1"/>
  <c r="H25" i="28" s="1"/>
  <c r="I25" i="28" s="1"/>
  <c r="J25" i="28" s="1"/>
  <c r="K25" i="28" s="1"/>
  <c r="L25" i="28" s="1"/>
  <c r="M25" i="28" s="1"/>
  <c r="N25" i="28" s="1"/>
  <c r="O25" i="28" s="1"/>
  <c r="P25" i="28" s="1"/>
  <c r="Q25" i="28" s="1"/>
  <c r="R25" i="28" s="1"/>
  <c r="S25" i="28" s="1"/>
  <c r="T25" i="28" s="1"/>
  <c r="U25" i="28" s="1"/>
  <c r="V25" i="28" s="1"/>
  <c r="B37" i="28"/>
  <c r="P43" i="31" s="1"/>
  <c r="C37" i="28"/>
  <c r="D37" i="28" s="1"/>
  <c r="E37" i="28" s="1"/>
  <c r="F37" i="28" s="1"/>
  <c r="G37" i="28" s="1"/>
  <c r="H37" i="28" s="1"/>
  <c r="I37" i="28" s="1"/>
  <c r="J37" i="28" s="1"/>
  <c r="K37" i="28" s="1"/>
  <c r="L37" i="28" s="1"/>
  <c r="M37" i="28" s="1"/>
  <c r="N37" i="28" s="1"/>
  <c r="O37" i="28" s="1"/>
  <c r="P37" i="28" s="1"/>
  <c r="Q37" i="28" s="1"/>
  <c r="R37" i="28" s="1"/>
  <c r="S37" i="28" s="1"/>
  <c r="T37" i="28" s="1"/>
  <c r="U37" i="28" s="1"/>
  <c r="V37" i="28" s="1"/>
  <c r="S33" i="38"/>
  <c r="C27" i="28"/>
  <c r="D27" i="28" s="1"/>
  <c r="E27" i="28" s="1"/>
  <c r="F27" i="28" s="1"/>
  <c r="G27" i="28" s="1"/>
  <c r="H27" i="28" s="1"/>
  <c r="I27" i="28" s="1"/>
  <c r="J27" i="28" s="1"/>
  <c r="K27" i="28" s="1"/>
  <c r="L27" i="28" s="1"/>
  <c r="M27" i="28" s="1"/>
  <c r="N27" i="28" s="1"/>
  <c r="O27" i="28" s="1"/>
  <c r="P27" i="28" s="1"/>
  <c r="Q27" i="28" s="1"/>
  <c r="R27" i="28" s="1"/>
  <c r="S27" i="28" s="1"/>
  <c r="T27" i="28" s="1"/>
  <c r="U27" i="28" s="1"/>
  <c r="V27" i="28" s="1"/>
  <c r="B27" i="28"/>
  <c r="P33" i="31" s="1"/>
  <c r="S44" i="38"/>
  <c r="B38" i="28"/>
  <c r="P44" i="31" s="1"/>
  <c r="C38" i="28"/>
  <c r="D38" i="28" s="1"/>
  <c r="E38" i="28" s="1"/>
  <c r="F38" i="28" s="1"/>
  <c r="G38" i="28" s="1"/>
  <c r="H38" i="28" s="1"/>
  <c r="I38" i="28" s="1"/>
  <c r="J38" i="28" s="1"/>
  <c r="K38" i="28" s="1"/>
  <c r="L38" i="28" s="1"/>
  <c r="M38" i="28" s="1"/>
  <c r="N38" i="28" s="1"/>
  <c r="O38" i="28" s="1"/>
  <c r="P38" i="28" s="1"/>
  <c r="Q38" i="28" s="1"/>
  <c r="R38" i="28" s="1"/>
  <c r="S38" i="28" s="1"/>
  <c r="T38" i="28" s="1"/>
  <c r="U38" i="28" s="1"/>
  <c r="V38" i="28" s="1"/>
  <c r="B29" i="28"/>
  <c r="P35" i="31" s="1"/>
  <c r="C29" i="28"/>
  <c r="D29" i="28" s="1"/>
  <c r="E29" i="28" s="1"/>
  <c r="F29" i="28" s="1"/>
  <c r="G29" i="28" s="1"/>
  <c r="H29" i="28" s="1"/>
  <c r="I29" i="28" s="1"/>
  <c r="J29" i="28" s="1"/>
  <c r="K29" i="28" s="1"/>
  <c r="L29" i="28" s="1"/>
  <c r="M29" i="28" s="1"/>
  <c r="N29" i="28" s="1"/>
  <c r="O29" i="28" s="1"/>
  <c r="P29" i="28" s="1"/>
  <c r="Q29" i="28" s="1"/>
  <c r="R29" i="28" s="1"/>
  <c r="S29" i="28" s="1"/>
  <c r="T29" i="28" s="1"/>
  <c r="U29" i="28" s="1"/>
  <c r="V29" i="28" s="1"/>
  <c r="B42" i="28"/>
  <c r="P48" i="31" s="1"/>
  <c r="C42" i="28"/>
  <c r="D42" i="28" s="1"/>
  <c r="E42" i="28" s="1"/>
  <c r="F42" i="28" s="1"/>
  <c r="G42" i="28" s="1"/>
  <c r="H42" i="28" s="1"/>
  <c r="I42" i="28" s="1"/>
  <c r="J42" i="28" s="1"/>
  <c r="K42" i="28" s="1"/>
  <c r="L42" i="28" s="1"/>
  <c r="M42" i="28" s="1"/>
  <c r="N42" i="28" s="1"/>
  <c r="O42" i="28" s="1"/>
  <c r="P42" i="28" s="1"/>
  <c r="Q42" i="28" s="1"/>
  <c r="R42" i="28" s="1"/>
  <c r="S42" i="28" s="1"/>
  <c r="T42" i="28" s="1"/>
  <c r="U42" i="28" s="1"/>
  <c r="V42" i="28" s="1"/>
  <c r="S22" i="38"/>
  <c r="S45" i="38"/>
  <c r="C39" i="28"/>
  <c r="D39" i="28" s="1"/>
  <c r="E39" i="28" s="1"/>
  <c r="F39" i="28" s="1"/>
  <c r="G39" i="28" s="1"/>
  <c r="H39" i="28" s="1"/>
  <c r="I39" i="28" s="1"/>
  <c r="J39" i="28" s="1"/>
  <c r="K39" i="28" s="1"/>
  <c r="L39" i="28" s="1"/>
  <c r="M39" i="28" s="1"/>
  <c r="N39" i="28" s="1"/>
  <c r="O39" i="28" s="1"/>
  <c r="P39" i="28" s="1"/>
  <c r="Q39" i="28" s="1"/>
  <c r="R39" i="28" s="1"/>
  <c r="S39" i="28" s="1"/>
  <c r="T39" i="28" s="1"/>
  <c r="U39" i="28" s="1"/>
  <c r="V39" i="28" s="1"/>
  <c r="B39" i="28"/>
  <c r="P45" i="31" s="1"/>
  <c r="S26" i="38"/>
  <c r="B20" i="28"/>
  <c r="P26" i="31" s="1"/>
  <c r="C20" i="28"/>
  <c r="D20" i="28" s="1"/>
  <c r="E20" i="28" s="1"/>
  <c r="F20" i="28" s="1"/>
  <c r="G20" i="28" s="1"/>
  <c r="H20" i="28" s="1"/>
  <c r="I20" i="28" s="1"/>
  <c r="J20" i="28" s="1"/>
  <c r="K20" i="28" s="1"/>
  <c r="L20" i="28" s="1"/>
  <c r="M20" i="28" s="1"/>
  <c r="N20" i="28" s="1"/>
  <c r="O20" i="28" s="1"/>
  <c r="P20" i="28" s="1"/>
  <c r="Q20" i="28" s="1"/>
  <c r="R20" i="28" s="1"/>
  <c r="S20" i="28" s="1"/>
  <c r="T20" i="28" s="1"/>
  <c r="U20" i="28" s="1"/>
  <c r="V20" i="28" s="1"/>
  <c r="S20" i="38"/>
  <c r="B14" i="28"/>
  <c r="P20" i="31" s="1"/>
  <c r="C14" i="28"/>
  <c r="C43" i="28"/>
  <c r="O49" i="31" s="1"/>
  <c r="B43" i="28"/>
  <c r="P49" i="31" s="1"/>
  <c r="B18" i="28"/>
  <c r="P24" i="31" s="1"/>
  <c r="C18" i="28"/>
  <c r="S14" i="38"/>
  <c r="S27" i="38"/>
  <c r="AF44" i="39"/>
  <c r="AA44" i="39"/>
  <c r="V42" i="39"/>
  <c r="C54" i="40"/>
  <c r="V44" i="39"/>
  <c r="S17" i="38"/>
  <c r="AG44" i="39"/>
  <c r="G44" i="39"/>
  <c r="AB44" i="39"/>
  <c r="G42" i="39"/>
  <c r="AH44" i="39"/>
  <c r="AE44" i="39"/>
  <c r="W44" i="39"/>
  <c r="AI44" i="39"/>
  <c r="Y44" i="39"/>
  <c r="F44" i="39"/>
  <c r="E54" i="40" s="1"/>
  <c r="R44" i="39"/>
  <c r="L44" i="39" s="1"/>
  <c r="D54" i="40" s="1"/>
  <c r="AL44" i="39"/>
  <c r="U44" i="39"/>
  <c r="I44" i="39"/>
  <c r="AD44" i="39"/>
  <c r="S44" i="39"/>
  <c r="T44" i="39"/>
  <c r="Z44" i="39"/>
  <c r="S42" i="39"/>
  <c r="H44" i="39"/>
  <c r="AJ44" i="39"/>
  <c r="K44" i="39"/>
  <c r="AK44" i="39"/>
  <c r="AC44" i="39"/>
  <c r="X44" i="39"/>
  <c r="U46" i="39"/>
  <c r="R46" i="39"/>
  <c r="AE46" i="39"/>
  <c r="AG46" i="39"/>
  <c r="AJ46" i="39"/>
  <c r="AA46" i="39"/>
  <c r="K46" i="39" s="1"/>
  <c r="AJ43" i="39"/>
  <c r="Z43" i="39"/>
  <c r="H30" i="38"/>
  <c r="R43" i="39"/>
  <c r="F43" i="39"/>
  <c r="E53" i="40" s="1"/>
  <c r="AA43" i="39"/>
  <c r="K43" i="39"/>
  <c r="S36" i="38"/>
  <c r="Y43" i="39"/>
  <c r="AK43" i="39"/>
  <c r="AI43" i="39"/>
  <c r="X43" i="39"/>
  <c r="I43" i="39"/>
  <c r="C53" i="40"/>
  <c r="W43" i="39"/>
  <c r="AE43" i="39"/>
  <c r="S43" i="39"/>
  <c r="H46" i="39"/>
  <c r="C56" i="40"/>
  <c r="T46" i="39"/>
  <c r="F46" i="39" s="1"/>
  <c r="E56" i="40" s="1"/>
  <c r="Y46" i="39"/>
  <c r="G43" i="39"/>
  <c r="V43" i="39"/>
  <c r="J46" i="39"/>
  <c r="L46" i="39"/>
  <c r="D56" i="40" s="1"/>
  <c r="AF46" i="39"/>
  <c r="AC43" i="39"/>
  <c r="T43" i="39"/>
  <c r="Z46" i="39"/>
  <c r="S46" i="39"/>
  <c r="AL46" i="39"/>
  <c r="AB46" i="39"/>
  <c r="X46" i="39"/>
  <c r="AI46" i="39"/>
  <c r="W46" i="39"/>
  <c r="I46" i="39" s="1"/>
  <c r="AD46" i="39"/>
  <c r="AH46" i="39"/>
  <c r="AB47" i="39"/>
  <c r="AK46" i="39"/>
  <c r="AC46" i="39"/>
  <c r="B33" i="31"/>
  <c r="S23" i="38"/>
  <c r="C44" i="39"/>
  <c r="O54" i="40" s="1"/>
  <c r="I30" i="38"/>
  <c r="I43" i="38"/>
  <c r="H25" i="38"/>
  <c r="F47" i="39"/>
  <c r="E57" i="40" s="1"/>
  <c r="G47" i="39"/>
  <c r="S28" i="38"/>
  <c r="B43" i="31"/>
  <c r="B18" i="31"/>
  <c r="U42" i="39"/>
  <c r="K42" i="39"/>
  <c r="AH42" i="39"/>
  <c r="W42" i="39"/>
  <c r="AF42" i="39"/>
  <c r="AI42" i="39"/>
  <c r="AE42" i="39"/>
  <c r="F42" i="39"/>
  <c r="E52" i="40" s="1"/>
  <c r="I42" i="39"/>
  <c r="T42" i="39"/>
  <c r="AA42" i="39"/>
  <c r="B45" i="39"/>
  <c r="P55" i="40" s="1"/>
  <c r="R42" i="39"/>
  <c r="L42" i="39" s="1"/>
  <c r="D52" i="40" s="1"/>
  <c r="AK42" i="39"/>
  <c r="AL42" i="39"/>
  <c r="AB42" i="39"/>
  <c r="J42" i="39"/>
  <c r="X42" i="39"/>
  <c r="C52" i="40"/>
  <c r="Y42" i="39"/>
  <c r="AJ42" i="39"/>
  <c r="AD42" i="39"/>
  <c r="AG42" i="39"/>
  <c r="S25" i="38"/>
  <c r="Z42" i="39"/>
  <c r="AC42" i="39"/>
  <c r="B46" i="39"/>
  <c r="P56" i="40" s="1"/>
  <c r="C17" i="31"/>
  <c r="S47" i="39"/>
  <c r="AD47" i="39"/>
  <c r="X47" i="39"/>
  <c r="H47" i="39"/>
  <c r="H45" i="39"/>
  <c r="AF45" i="39"/>
  <c r="AD45" i="39"/>
  <c r="Z47" i="39"/>
  <c r="I47" i="39"/>
  <c r="T45" i="39"/>
  <c r="AG45" i="39"/>
  <c r="AC45" i="39"/>
  <c r="AE47" i="39"/>
  <c r="AC47" i="39"/>
  <c r="AF47" i="39"/>
  <c r="AL47" i="39"/>
  <c r="Y45" i="39"/>
  <c r="AH45" i="39"/>
  <c r="AB45" i="39"/>
  <c r="V45" i="39"/>
  <c r="AH47" i="39"/>
  <c r="J47" i="39"/>
  <c r="AA47" i="39"/>
  <c r="V47" i="39"/>
  <c r="C57" i="40"/>
  <c r="F45" i="39"/>
  <c r="E55" i="40" s="1"/>
  <c r="AI45" i="39"/>
  <c r="C55" i="40"/>
  <c r="U45" i="39"/>
  <c r="Y47" i="39"/>
  <c r="W47" i="39"/>
  <c r="C26" i="31"/>
  <c r="R47" i="39"/>
  <c r="L47" i="39"/>
  <c r="D57" i="40" s="1"/>
  <c r="AK47" i="39"/>
  <c r="T47" i="39"/>
  <c r="B47" i="39"/>
  <c r="P57" i="40" s="1"/>
  <c r="Z45" i="39"/>
  <c r="G45" i="39"/>
  <c r="AK45" i="39"/>
  <c r="X45" i="39"/>
  <c r="AG47" i="39"/>
  <c r="U47" i="39"/>
  <c r="AJ47" i="39"/>
  <c r="K47" i="39"/>
  <c r="I45" i="39"/>
  <c r="R45" i="39"/>
  <c r="L45" i="39" s="1"/>
  <c r="D55" i="40" s="1"/>
  <c r="AE45" i="39"/>
  <c r="AL43" i="39"/>
  <c r="AG43" i="39"/>
  <c r="J43" i="39"/>
  <c r="I41" i="38"/>
  <c r="H46" i="38"/>
  <c r="C43" i="39"/>
  <c r="O53" i="40" s="1"/>
  <c r="AF43" i="39"/>
  <c r="AB43" i="39"/>
  <c r="AD43" i="39"/>
  <c r="H43" i="39"/>
  <c r="L43" i="39"/>
  <c r="D53" i="40" s="1"/>
  <c r="AH43" i="39"/>
  <c r="T20" i="34"/>
  <c r="C42" i="39"/>
  <c r="O52" i="40" s="1"/>
  <c r="H21" i="38"/>
  <c r="G46" i="39"/>
  <c r="BQ47" i="28"/>
  <c r="BO47" i="28"/>
  <c r="BW47" i="28"/>
  <c r="BC47" i="28"/>
  <c r="AF47" i="28" s="1"/>
  <c r="J53" i="38" s="1"/>
  <c r="BF47" i="28"/>
  <c r="BJ47" i="28"/>
  <c r="BD47" i="28"/>
  <c r="I46" i="38"/>
  <c r="BT47" i="28"/>
  <c r="BH47" i="28"/>
  <c r="P53" i="31"/>
  <c r="BV47" i="28"/>
  <c r="BM47" i="28"/>
  <c r="BI47" i="28"/>
  <c r="D47" i="28"/>
  <c r="E47" i="28" s="1"/>
  <c r="F47" i="28" s="1"/>
  <c r="G47" i="28" s="1"/>
  <c r="H47" i="28" s="1"/>
  <c r="I47" i="28" s="1"/>
  <c r="J47" i="28" s="1"/>
  <c r="K47" i="28" s="1"/>
  <c r="L47" i="28" s="1"/>
  <c r="M47" i="28" s="1"/>
  <c r="N47" i="28" s="1"/>
  <c r="O47" i="28" s="1"/>
  <c r="P47" i="28" s="1"/>
  <c r="Q47" i="28" s="1"/>
  <c r="R47" i="28" s="1"/>
  <c r="S47" i="28" s="1"/>
  <c r="T47" i="28" s="1"/>
  <c r="U47" i="28" s="1"/>
  <c r="V47" i="28" s="1"/>
  <c r="O53" i="31"/>
  <c r="BK47" i="28"/>
  <c r="BL47" i="28"/>
  <c r="BS47" i="28"/>
  <c r="BR47" i="28"/>
  <c r="BP47" i="28"/>
  <c r="BE47" i="28"/>
  <c r="BN47" i="28"/>
  <c r="BU47" i="28"/>
  <c r="BG47" i="28"/>
  <c r="I18" i="38"/>
  <c r="C34" i="31"/>
  <c r="I39" i="38"/>
  <c r="C42" i="31"/>
  <c r="C51" i="31"/>
  <c r="C45" i="31"/>
  <c r="AS7" i="28"/>
  <c r="H42" i="38"/>
  <c r="D10" i="28"/>
  <c r="B42" i="31"/>
  <c r="D9" i="28"/>
  <c r="AN7" i="28"/>
  <c r="AO7" i="28"/>
  <c r="AP7" i="28"/>
  <c r="AQ7" i="28"/>
  <c r="AM7" i="28"/>
  <c r="C25" i="31"/>
  <c r="O15" i="31"/>
  <c r="H45" i="38"/>
  <c r="O32" i="31"/>
  <c r="O42" i="31"/>
  <c r="D13" i="31"/>
  <c r="C40" i="31"/>
  <c r="P16" i="31"/>
  <c r="I47" i="38"/>
  <c r="P37" i="31"/>
  <c r="B36" i="31"/>
  <c r="P32" i="31"/>
  <c r="O37" i="31"/>
  <c r="B39" i="31"/>
  <c r="P42" i="31"/>
  <c r="O29" i="31"/>
  <c r="P30" i="31"/>
  <c r="C52" i="31"/>
  <c r="B37" i="31"/>
  <c r="B41" i="31"/>
  <c r="H40" i="38"/>
  <c r="C37" i="31"/>
  <c r="O40" i="31"/>
  <c r="C36" i="31"/>
  <c r="O16" i="31"/>
  <c r="I44" i="38"/>
  <c r="P15" i="31"/>
  <c r="H23" i="38"/>
  <c r="C32" i="31"/>
  <c r="C50" i="31"/>
  <c r="B16" i="31"/>
  <c r="AA7" i="28"/>
  <c r="J13" i="38"/>
  <c r="AD7" i="28"/>
  <c r="AH7" i="28"/>
  <c r="C23" i="31"/>
  <c r="AE7" i="28"/>
  <c r="AB7" i="28"/>
  <c r="AJ7" i="28"/>
  <c r="AC7" i="28"/>
  <c r="K13" i="38" s="1"/>
  <c r="H36" i="38"/>
  <c r="AK7" i="28"/>
  <c r="B40" i="31"/>
  <c r="Y7" i="28"/>
  <c r="Z7" i="28" s="1"/>
  <c r="AI7" i="28"/>
  <c r="AG7" i="28"/>
  <c r="B17" i="31"/>
  <c r="C22" i="31"/>
  <c r="I16" i="38"/>
  <c r="I31" i="38"/>
  <c r="H26" i="38"/>
  <c r="C44" i="31"/>
  <c r="H32" i="38"/>
  <c r="H37" i="38"/>
  <c r="H39" i="38"/>
  <c r="H19" i="38"/>
  <c r="H22" i="38"/>
  <c r="H15" i="38"/>
  <c r="BO8" i="28"/>
  <c r="C48" i="31"/>
  <c r="H14" i="38"/>
  <c r="I40" i="38"/>
  <c r="BN11" i="28"/>
  <c r="BU13" i="28"/>
  <c r="BC12" i="28"/>
  <c r="AF12" i="28" s="1"/>
  <c r="I14" i="38"/>
  <c r="BC8" i="28"/>
  <c r="AF8" i="28" s="1"/>
  <c r="J14" i="38" s="1"/>
  <c r="I36" i="38"/>
  <c r="BD11" i="28"/>
  <c r="B52" i="31"/>
  <c r="I24" i="38"/>
  <c r="I19" i="38"/>
  <c r="C19" i="31"/>
  <c r="BI8" i="28"/>
  <c r="BH8" i="28"/>
  <c r="BM8" i="28"/>
  <c r="BR8" i="28"/>
  <c r="BN8" i="28"/>
  <c r="BL8" i="28"/>
  <c r="BG8" i="28"/>
  <c r="I33" i="38"/>
  <c r="BU8" i="28"/>
  <c r="BS8" i="28"/>
  <c r="I15" i="38"/>
  <c r="BP8" i="28"/>
  <c r="BW8" i="28"/>
  <c r="BQ8" i="28"/>
  <c r="BF8" i="28"/>
  <c r="BD8" i="28"/>
  <c r="BV8" i="28"/>
  <c r="I37" i="38"/>
  <c r="BJ8" i="28"/>
  <c r="BE8" i="28"/>
  <c r="BK8" i="28"/>
  <c r="C14" i="31"/>
  <c r="BT8" i="28"/>
  <c r="BS37" i="28"/>
  <c r="BE12" i="28"/>
  <c r="BN13" i="28"/>
  <c r="BQ11" i="28"/>
  <c r="BL45" i="28"/>
  <c r="BL22" i="28"/>
  <c r="BT41" i="28"/>
  <c r="BF9" i="28"/>
  <c r="BV39" i="28"/>
  <c r="BT43" i="28"/>
  <c r="BR40" i="28"/>
  <c r="BD9" i="28"/>
  <c r="BT12" i="28"/>
  <c r="BI10" i="28"/>
  <c r="BT9" i="28"/>
  <c r="BR10" i="28"/>
  <c r="BK39" i="28"/>
  <c r="BE45" i="28"/>
  <c r="BN42" i="28"/>
  <c r="BP12" i="28"/>
  <c r="BJ12" i="28"/>
  <c r="BQ12" i="28"/>
  <c r="BR13" i="28"/>
  <c r="BT13" i="28"/>
  <c r="BR9" i="28"/>
  <c r="BP9" i="28"/>
  <c r="BS9" i="28"/>
  <c r="I35" i="38"/>
  <c r="C47" i="31"/>
  <c r="BC10" i="28"/>
  <c r="AF10" i="28" s="1"/>
  <c r="BQ10" i="28"/>
  <c r="BU11" i="28"/>
  <c r="BV11" i="28"/>
  <c r="BG45" i="28"/>
  <c r="BF13" i="28"/>
  <c r="BE10" i="28"/>
  <c r="BT11" i="28"/>
  <c r="BL12" i="28"/>
  <c r="BG24" i="28"/>
  <c r="BS13" i="28"/>
  <c r="BM13" i="28"/>
  <c r="BH13" i="28"/>
  <c r="BL9" i="28"/>
  <c r="BM9" i="28"/>
  <c r="BN9" i="28"/>
  <c r="BH23" i="28"/>
  <c r="BK10" i="28"/>
  <c r="BO10" i="28"/>
  <c r="BC20" i="28"/>
  <c r="AF20" i="28" s="1"/>
  <c r="BS11" i="28"/>
  <c r="BF11" i="28"/>
  <c r="BI11" i="28"/>
  <c r="BM23" i="28"/>
  <c r="BL14" i="28"/>
  <c r="BO12" i="28"/>
  <c r="BI13" i="28"/>
  <c r="BO9" i="28"/>
  <c r="BR11" i="28"/>
  <c r="BS12" i="28"/>
  <c r="B45" i="31"/>
  <c r="BH12" i="28"/>
  <c r="BG12" i="28"/>
  <c r="BD12" i="28"/>
  <c r="BH10" i="28"/>
  <c r="BF26" i="28"/>
  <c r="BC13" i="28"/>
  <c r="AF13" i="28" s="1"/>
  <c r="BJ13" i="28"/>
  <c r="BL13" i="28"/>
  <c r="BJ9" i="28"/>
  <c r="BH9" i="28"/>
  <c r="BK9" i="28"/>
  <c r="BP10" i="28"/>
  <c r="BS10" i="28"/>
  <c r="BV10" i="28"/>
  <c r="BM11" i="28"/>
  <c r="BP11" i="28"/>
  <c r="BU12" i="28"/>
  <c r="BP37" i="28"/>
  <c r="BI23" i="28"/>
  <c r="BR46" i="28"/>
  <c r="BM12" i="28"/>
  <c r="BK12" i="28"/>
  <c r="BI12" i="28"/>
  <c r="BU43" i="28"/>
  <c r="BG13" i="28"/>
  <c r="BV13" i="28"/>
  <c r="BW13" i="28"/>
  <c r="BV9" i="28"/>
  <c r="BQ9" i="28"/>
  <c r="BG9" i="28"/>
  <c r="BT10" i="28"/>
  <c r="BJ10" i="28"/>
  <c r="BG10" i="28"/>
  <c r="BM38" i="28"/>
  <c r="BH11" i="28"/>
  <c r="BJ11" i="28"/>
  <c r="BL11" i="28"/>
  <c r="BN37" i="28"/>
  <c r="BO11" i="28"/>
  <c r="BH37" i="28"/>
  <c r="BQ42" i="28"/>
  <c r="BR12" i="28"/>
  <c r="BV12" i="28"/>
  <c r="BF12" i="28"/>
  <c r="BK13" i="28"/>
  <c r="BE13" i="28"/>
  <c r="BD13" i="28"/>
  <c r="BC9" i="28"/>
  <c r="AF9" i="28" s="1"/>
  <c r="BI9" i="28"/>
  <c r="BF10" i="28"/>
  <c r="BL10" i="28"/>
  <c r="BW10" i="28"/>
  <c r="BM32" i="28"/>
  <c r="BG11" i="28"/>
  <c r="BC11" i="28"/>
  <c r="AF11" i="28" s="1"/>
  <c r="BW11" i="28"/>
  <c r="BR37" i="28"/>
  <c r="BS42" i="28"/>
  <c r="BN12" i="28"/>
  <c r="BO13" i="28"/>
  <c r="BE9" i="28"/>
  <c r="BU10" i="28"/>
  <c r="BL46" i="28"/>
  <c r="BO37" i="28"/>
  <c r="BR32" i="28"/>
  <c r="BN46" i="28"/>
  <c r="BW12" i="28"/>
  <c r="BM40" i="28"/>
  <c r="BL32" i="28"/>
  <c r="BC18" i="28"/>
  <c r="AF18" i="28" s="1"/>
  <c r="BP13" i="28"/>
  <c r="BQ13" i="28"/>
  <c r="BU9" i="28"/>
  <c r="BW9" i="28"/>
  <c r="BN10" i="28"/>
  <c r="BD10" i="28"/>
  <c r="BM10" i="28"/>
  <c r="BK11" i="28"/>
  <c r="BE11" i="28"/>
  <c r="BP36" i="28"/>
  <c r="BG37" i="28"/>
  <c r="BK32" i="28"/>
  <c r="BL39" i="28"/>
  <c r="BG39" i="28"/>
  <c r="BD14" i="28"/>
  <c r="BK22" i="28"/>
  <c r="BC45" i="28"/>
  <c r="AF45" i="28" s="1"/>
  <c r="J51" i="38" s="1"/>
  <c r="BI45" i="28"/>
  <c r="BD45" i="28"/>
  <c r="BC23" i="28"/>
  <c r="AF23" i="28" s="1"/>
  <c r="BC42" i="28"/>
  <c r="AF42" i="28" s="1"/>
  <c r="J48" i="38" s="1"/>
  <c r="BJ42" i="28"/>
  <c r="BJ46" i="28"/>
  <c r="BC46" i="28"/>
  <c r="AF46" i="28" s="1"/>
  <c r="J52" i="38" s="1"/>
  <c r="BH46" i="28"/>
  <c r="BJ40" i="28"/>
  <c r="BI40" i="28"/>
  <c r="BR43" i="28"/>
  <c r="BJ24" i="28"/>
  <c r="BD24" i="28"/>
  <c r="BJ26" i="28"/>
  <c r="BQ18" i="28"/>
  <c r="BC44" i="28"/>
  <c r="AF44" i="28" s="1"/>
  <c r="J50" i="38" s="1"/>
  <c r="BQ21" i="28"/>
  <c r="BK14" i="28"/>
  <c r="BK38" i="28"/>
  <c r="BT19" i="28"/>
  <c r="BS20" i="28"/>
  <c r="BJ36" i="28"/>
  <c r="BK15" i="28"/>
  <c r="BV37" i="28"/>
  <c r="BJ37" i="28"/>
  <c r="BT37" i="28"/>
  <c r="BQ37" i="28"/>
  <c r="BP22" i="28"/>
  <c r="BG21" i="28"/>
  <c r="BU39" i="28"/>
  <c r="BM39" i="28"/>
  <c r="BD39" i="28"/>
  <c r="BI15" i="28"/>
  <c r="BV45" i="28"/>
  <c r="BW45" i="28"/>
  <c r="BR45" i="28"/>
  <c r="BO32" i="28"/>
  <c r="BP42" i="28"/>
  <c r="BF42" i="28"/>
  <c r="BG42" i="28"/>
  <c r="BG46" i="28"/>
  <c r="BW46" i="28"/>
  <c r="BF46" i="28"/>
  <c r="BK40" i="28"/>
  <c r="BG40" i="28"/>
  <c r="BQ43" i="28"/>
  <c r="BK24" i="28"/>
  <c r="BF24" i="28"/>
  <c r="BE26" i="28"/>
  <c r="BT26" i="28"/>
  <c r="BP44" i="28"/>
  <c r="BS29" i="28"/>
  <c r="BV30" i="28"/>
  <c r="BC19" i="28"/>
  <c r="AF19" i="28" s="1"/>
  <c r="BD34" i="28"/>
  <c r="BT33" i="28"/>
  <c r="BI35" i="28"/>
  <c r="BF35" i="28"/>
  <c r="BO35" i="28"/>
  <c r="BR33" i="28"/>
  <c r="BO33" i="28"/>
  <c r="BF33" i="28"/>
  <c r="BE36" i="28"/>
  <c r="BR36" i="28"/>
  <c r="BK36" i="28"/>
  <c r="BR34" i="28"/>
  <c r="BQ34" i="28"/>
  <c r="BK25" i="28"/>
  <c r="BC25" i="28"/>
  <c r="AF25" i="28" s="1"/>
  <c r="BM25" i="28"/>
  <c r="BC16" i="28"/>
  <c r="AF16" i="28" s="1"/>
  <c r="BI16" i="28"/>
  <c r="BU20" i="28"/>
  <c r="BO20" i="28"/>
  <c r="BN20" i="28"/>
  <c r="BM27" i="28"/>
  <c r="BS27" i="28"/>
  <c r="BV27" i="28"/>
  <c r="BN32" i="28"/>
  <c r="BM17" i="28"/>
  <c r="BG17" i="28"/>
  <c r="BI17" i="28"/>
  <c r="BS19" i="28"/>
  <c r="BV19" i="28"/>
  <c r="BN19" i="28"/>
  <c r="BP38" i="28"/>
  <c r="BR38" i="28"/>
  <c r="BI38" i="28"/>
  <c r="BH30" i="28"/>
  <c r="BK30" i="28"/>
  <c r="BG30" i="28"/>
  <c r="BC14" i="28"/>
  <c r="AF14" i="28" s="1"/>
  <c r="D20" i="31" s="1"/>
  <c r="BN31" i="28"/>
  <c r="BU31" i="28"/>
  <c r="BN22" i="28"/>
  <c r="BW41" i="28"/>
  <c r="BF41" i="28"/>
  <c r="BO29" i="28"/>
  <c r="BT29" i="28"/>
  <c r="BQ23" i="28"/>
  <c r="BR22" i="28"/>
  <c r="BD32" i="28"/>
  <c r="BO21" i="28"/>
  <c r="BO28" i="28"/>
  <c r="BN28" i="28"/>
  <c r="BM28" i="28"/>
  <c r="BL44" i="28"/>
  <c r="BN44" i="28"/>
  <c r="BG44" i="28"/>
  <c r="BS18" i="28"/>
  <c r="BR18" i="28"/>
  <c r="BN18" i="28"/>
  <c r="BS23" i="28"/>
  <c r="BK26" i="28"/>
  <c r="BT15" i="28"/>
  <c r="BI24" i="28"/>
  <c r="BC24" i="28"/>
  <c r="AF24" i="28" s="1"/>
  <c r="BW40" i="28"/>
  <c r="BL40" i="28"/>
  <c r="BS40" i="28"/>
  <c r="BT35" i="28"/>
  <c r="BR35" i="28"/>
  <c r="BG32" i="28"/>
  <c r="BM21" i="28"/>
  <c r="BU33" i="28"/>
  <c r="BQ33" i="28"/>
  <c r="BW36" i="28"/>
  <c r="BF36" i="28"/>
  <c r="BU34" i="28"/>
  <c r="BC34" i="28"/>
  <c r="AF34" i="28" s="1"/>
  <c r="BG25" i="28"/>
  <c r="BI25" i="28"/>
  <c r="BN25" i="28"/>
  <c r="BN16" i="28"/>
  <c r="BM16" i="28"/>
  <c r="BJ16" i="28"/>
  <c r="BP20" i="28"/>
  <c r="BJ20" i="28"/>
  <c r="BV20" i="28"/>
  <c r="BF27" i="28"/>
  <c r="BO27" i="28"/>
  <c r="BQ27" i="28"/>
  <c r="BP23" i="28"/>
  <c r="BN17" i="28"/>
  <c r="BV17" i="28"/>
  <c r="BT17" i="28"/>
  <c r="BO19" i="28"/>
  <c r="BU19" i="28"/>
  <c r="BR19" i="28"/>
  <c r="BO22" i="28"/>
  <c r="BJ38" i="28"/>
  <c r="BQ38" i="28"/>
  <c r="BV38" i="28"/>
  <c r="BD30" i="28"/>
  <c r="BS30" i="28"/>
  <c r="BO30" i="28"/>
  <c r="BQ31" i="28"/>
  <c r="BC31" i="28"/>
  <c r="AF31" i="28" s="1"/>
  <c r="BH22" i="28"/>
  <c r="BG41" i="28"/>
  <c r="BI41" i="28"/>
  <c r="BP43" i="28"/>
  <c r="BR29" i="28"/>
  <c r="BN29" i="28"/>
  <c r="BM22" i="28"/>
  <c r="BE32" i="28"/>
  <c r="BO15" i="28"/>
  <c r="BJ28" i="28"/>
  <c r="BQ28" i="28"/>
  <c r="BU28" i="28"/>
  <c r="BW44" i="28"/>
  <c r="BQ44" i="28"/>
  <c r="BE44" i="28"/>
  <c r="BD35" i="28"/>
  <c r="BV35" i="28"/>
  <c r="BU35" i="28"/>
  <c r="BH32" i="28"/>
  <c r="BH21" i="28"/>
  <c r="BT22" i="28"/>
  <c r="BP33" i="28"/>
  <c r="BD33" i="28"/>
  <c r="BE33" i="28"/>
  <c r="BL36" i="28"/>
  <c r="BI36" i="28"/>
  <c r="BP34" i="28"/>
  <c r="BV34" i="28"/>
  <c r="BJ43" i="28"/>
  <c r="BV25" i="28"/>
  <c r="BT25" i="28"/>
  <c r="BQ16" i="28"/>
  <c r="BH16" i="28"/>
  <c r="BO16" i="28"/>
  <c r="BR20" i="28"/>
  <c r="BE20" i="28"/>
  <c r="BQ20" i="28"/>
  <c r="BR27" i="28"/>
  <c r="BD27" i="28"/>
  <c r="BE27" i="28"/>
  <c r="BW23" i="28"/>
  <c r="BS17" i="28"/>
  <c r="BF17" i="28"/>
  <c r="BD19" i="28"/>
  <c r="BK19" i="28"/>
  <c r="BQ22" i="28"/>
  <c r="BC38" i="28"/>
  <c r="AF38" i="28" s="1"/>
  <c r="BG38" i="28"/>
  <c r="BN38" i="28"/>
  <c r="BU30" i="28"/>
  <c r="BT30" i="28"/>
  <c r="BG43" i="28"/>
  <c r="BD31" i="28"/>
  <c r="BE31" i="28"/>
  <c r="BK31" i="28"/>
  <c r="BP41" i="28"/>
  <c r="BK41" i="28"/>
  <c r="BE41" i="28"/>
  <c r="BF43" i="28"/>
  <c r="BU29" i="28"/>
  <c r="BD29" i="28"/>
  <c r="BQ29" i="28"/>
  <c r="BK43" i="28"/>
  <c r="BF32" i="28"/>
  <c r="BN15" i="28"/>
  <c r="BG22" i="28"/>
  <c r="BE28" i="28"/>
  <c r="BT28" i="28"/>
  <c r="BJ44" i="28"/>
  <c r="BK44" i="28"/>
  <c r="BD18" i="28"/>
  <c r="BP18" i="28"/>
  <c r="BQ14" i="28"/>
  <c r="BW35" i="28"/>
  <c r="BQ35" i="28"/>
  <c r="BH35" i="28"/>
  <c r="BQ32" i="28"/>
  <c r="BK21" i="28"/>
  <c r="BC22" i="28"/>
  <c r="AF22" i="28" s="1"/>
  <c r="BK33" i="28"/>
  <c r="BW33" i="28"/>
  <c r="BH33" i="28"/>
  <c r="BM36" i="28"/>
  <c r="BD36" i="28"/>
  <c r="BE34" i="28"/>
  <c r="BT34" i="28"/>
  <c r="BK34" i="28"/>
  <c r="BS43" i="28"/>
  <c r="BS25" i="28"/>
  <c r="BF25" i="28"/>
  <c r="BT16" i="28"/>
  <c r="BR16" i="28"/>
  <c r="BS16" i="28"/>
  <c r="BF20" i="28"/>
  <c r="BW20" i="28"/>
  <c r="BK20" i="28"/>
  <c r="BU27" i="28"/>
  <c r="BW27" i="28"/>
  <c r="BC27" i="28"/>
  <c r="AF27" i="28" s="1"/>
  <c r="D33" i="31" s="1"/>
  <c r="BK23" i="28"/>
  <c r="BR17" i="28"/>
  <c r="BO17" i="28"/>
  <c r="BJ21" i="28"/>
  <c r="BW19" i="28"/>
  <c r="BG19" i="28"/>
  <c r="BM19" i="28"/>
  <c r="BJ22" i="28"/>
  <c r="BE38" i="28"/>
  <c r="BW38" i="28"/>
  <c r="BN30" i="28"/>
  <c r="BP30" i="28"/>
  <c r="BI43" i="28"/>
  <c r="BW31" i="28"/>
  <c r="BP31" i="28"/>
  <c r="BG31" i="28"/>
  <c r="BC32" i="28"/>
  <c r="AF32" i="28" s="1"/>
  <c r="BV21" i="28"/>
  <c r="BM41" i="28"/>
  <c r="BD41" i="28"/>
  <c r="BC41" i="28"/>
  <c r="AF41" i="28" s="1"/>
  <c r="BL43" i="28"/>
  <c r="BF29" i="28"/>
  <c r="BW29" i="28"/>
  <c r="BE29" i="28"/>
  <c r="BE21" i="28"/>
  <c r="BW43" i="28"/>
  <c r="BU23" i="28"/>
  <c r="BI22" i="28"/>
  <c r="BW28" i="28"/>
  <c r="BV28" i="28"/>
  <c r="BH28" i="28"/>
  <c r="BT44" i="28"/>
  <c r="BV44" i="28"/>
  <c r="BD44" i="28"/>
  <c r="BE18" i="28"/>
  <c r="BT18" i="28"/>
  <c r="BR26" i="28"/>
  <c r="BC26" i="28"/>
  <c r="AF26" i="28" s="1"/>
  <c r="BO26" i="28"/>
  <c r="BN21" i="28"/>
  <c r="BW22" i="28"/>
  <c r="BS24" i="28"/>
  <c r="BR24" i="28"/>
  <c r="BM14" i="28"/>
  <c r="BE35" i="28"/>
  <c r="BK35" i="28"/>
  <c r="BJ23" i="28"/>
  <c r="BU22" i="28"/>
  <c r="BG33" i="28"/>
  <c r="BL33" i="28"/>
  <c r="BG36" i="28"/>
  <c r="BH36" i="28"/>
  <c r="BN36" i="28"/>
  <c r="BW34" i="28"/>
  <c r="BF34" i="28"/>
  <c r="BG34" i="28"/>
  <c r="BH43" i="28"/>
  <c r="BO25" i="28"/>
  <c r="BQ25" i="28"/>
  <c r="BV16" i="28"/>
  <c r="BU16" i="28"/>
  <c r="BL16" i="28"/>
  <c r="BI20" i="28"/>
  <c r="BL20" i="28"/>
  <c r="BT20" i="28"/>
  <c r="BH27" i="28"/>
  <c r="BL27" i="28"/>
  <c r="BQ17" i="28"/>
  <c r="BU17" i="28"/>
  <c r="BD17" i="28"/>
  <c r="BL21" i="28"/>
  <c r="BL19" i="28"/>
  <c r="BU15" i="28"/>
  <c r="BT38" i="28"/>
  <c r="BO38" i="28"/>
  <c r="BQ30" i="28"/>
  <c r="BC30" i="28"/>
  <c r="AF30" i="28" s="1"/>
  <c r="BL30" i="28"/>
  <c r="BL31" i="28"/>
  <c r="BJ31" i="28"/>
  <c r="BV31" i="28"/>
  <c r="BJ32" i="28"/>
  <c r="BW21" i="28"/>
  <c r="BJ41" i="28"/>
  <c r="BV41" i="28"/>
  <c r="BK29" i="28"/>
  <c r="BV29" i="28"/>
  <c r="BD21" i="28"/>
  <c r="BR15" i="28"/>
  <c r="BN23" i="28"/>
  <c r="BD22" i="28"/>
  <c r="BL28" i="28"/>
  <c r="BK28" i="28"/>
  <c r="BM44" i="28"/>
  <c r="BR44" i="28"/>
  <c r="BO44" i="28"/>
  <c r="BW18" i="28"/>
  <c r="BF18" i="28"/>
  <c r="BV18" i="28"/>
  <c r="BP32" i="28"/>
  <c r="BN26" i="28"/>
  <c r="BD26" i="28"/>
  <c r="BS21" i="28"/>
  <c r="BU24" i="28"/>
  <c r="BO24" i="28"/>
  <c r="BV24" i="28"/>
  <c r="BU40" i="28"/>
  <c r="BT40" i="28"/>
  <c r="BL35" i="28"/>
  <c r="BC35" i="28"/>
  <c r="AF35" i="28" s="1"/>
  <c r="BG35" i="28"/>
  <c r="BL23" i="28"/>
  <c r="BP15" i="28"/>
  <c r="BJ33" i="28"/>
  <c r="BV33" i="28"/>
  <c r="BC33" i="28"/>
  <c r="AF33" i="28" s="1"/>
  <c r="BS36" i="28"/>
  <c r="BC36" i="28"/>
  <c r="AF36" i="28" s="1"/>
  <c r="BQ36" i="28"/>
  <c r="BJ34" i="28"/>
  <c r="BI34" i="28"/>
  <c r="BS34" i="28"/>
  <c r="BR25" i="28"/>
  <c r="BD25" i="28"/>
  <c r="BE25" i="28"/>
  <c r="BH14" i="28"/>
  <c r="BK16" i="28"/>
  <c r="BP16" i="28"/>
  <c r="BD20" i="28"/>
  <c r="BM20" i="28"/>
  <c r="BK27" i="28"/>
  <c r="BP27" i="28"/>
  <c r="BE17" i="28"/>
  <c r="BP17" i="28"/>
  <c r="BW17" i="28"/>
  <c r="BQ19" i="28"/>
  <c r="BP19" i="28"/>
  <c r="BF19" i="28"/>
  <c r="BL15" i="28"/>
  <c r="BL38" i="28"/>
  <c r="BD38" i="28"/>
  <c r="BE30" i="28"/>
  <c r="BF30" i="28"/>
  <c r="BF31" i="28"/>
  <c r="BM31" i="28"/>
  <c r="BE23" i="28"/>
  <c r="BM15" i="28"/>
  <c r="BN41" i="28"/>
  <c r="BO41" i="28"/>
  <c r="BU41" i="28"/>
  <c r="BG29" i="28"/>
  <c r="BL29" i="28"/>
  <c r="BJ29" i="28"/>
  <c r="BW32" i="28"/>
  <c r="BD15" i="28"/>
  <c r="BO23" i="28"/>
  <c r="BF28" i="28"/>
  <c r="BG28" i="28"/>
  <c r="BP28" i="28"/>
  <c r="BI44" i="28"/>
  <c r="BS44" i="28"/>
  <c r="BU44" i="28"/>
  <c r="BJ18" i="28"/>
  <c r="BI18" i="28"/>
  <c r="BK18" i="28"/>
  <c r="BR14" i="28"/>
  <c r="BP35" i="28"/>
  <c r="BJ35" i="28"/>
  <c r="BN35" i="28"/>
  <c r="BG23" i="28"/>
  <c r="BF15" i="28"/>
  <c r="BM33" i="28"/>
  <c r="BI33" i="28"/>
  <c r="BO36" i="28"/>
  <c r="BU36" i="28"/>
  <c r="BT36" i="28"/>
  <c r="BM34" i="28"/>
  <c r="BL34" i="28"/>
  <c r="BO34" i="28"/>
  <c r="BU25" i="28"/>
  <c r="BW25" i="28"/>
  <c r="BH25" i="28"/>
  <c r="BF14" i="28"/>
  <c r="BE16" i="28"/>
  <c r="BD16" i="28"/>
  <c r="BG16" i="28"/>
  <c r="BG20" i="28"/>
  <c r="BH20" i="28"/>
  <c r="BG27" i="28"/>
  <c r="BI27" i="28"/>
  <c r="BV32" i="28"/>
  <c r="BH17" i="28"/>
  <c r="BL17" i="28"/>
  <c r="BE19" i="28"/>
  <c r="BI19" i="28"/>
  <c r="BH19" i="28"/>
  <c r="BV15" i="28"/>
  <c r="BS38" i="28"/>
  <c r="BU38" i="28"/>
  <c r="BH38" i="28"/>
  <c r="BW30" i="28"/>
  <c r="BI30" i="28"/>
  <c r="BR30" i="28"/>
  <c r="BW14" i="28"/>
  <c r="BI31" i="28"/>
  <c r="BH31" i="28"/>
  <c r="BS31" i="28"/>
  <c r="BD23" i="28"/>
  <c r="BW15" i="28"/>
  <c r="BR41" i="28"/>
  <c r="BS41" i="28"/>
  <c r="BH41" i="28"/>
  <c r="BP14" i="28"/>
  <c r="BP29" i="28"/>
  <c r="BH29" i="28"/>
  <c r="BM29" i="28"/>
  <c r="BI32" i="28"/>
  <c r="BQ15" i="28"/>
  <c r="BC21" i="28"/>
  <c r="AF21" i="28" s="1"/>
  <c r="BC43" i="28"/>
  <c r="AF43" i="28" s="1"/>
  <c r="J49" i="38" s="1"/>
  <c r="BI28" i="28"/>
  <c r="BS28" i="28"/>
  <c r="BC28" i="28"/>
  <c r="AF28" i="28" s="1"/>
  <c r="BF44" i="28"/>
  <c r="BH44" i="28"/>
  <c r="BM18" i="28"/>
  <c r="BL18" i="28"/>
  <c r="BR23" i="28"/>
  <c r="BP26" i="28"/>
  <c r="BL26" i="28"/>
  <c r="BW26" i="28"/>
  <c r="BJ15" i="28"/>
  <c r="BT24" i="28"/>
  <c r="BE24" i="28"/>
  <c r="BW37" i="28"/>
  <c r="BK37" i="28"/>
  <c r="BV22" i="28"/>
  <c r="BP21" i="28"/>
  <c r="BH39" i="28"/>
  <c r="BE39" i="28"/>
  <c r="BP39" i="28"/>
  <c r="BH15" i="28"/>
  <c r="BF45" i="28"/>
  <c r="BQ45" i="28"/>
  <c r="BU32" i="28"/>
  <c r="BR42" i="28"/>
  <c r="BK42" i="28"/>
  <c r="BQ46" i="28"/>
  <c r="BD46" i="28"/>
  <c r="BF40" i="28"/>
  <c r="BN40" i="28"/>
  <c r="BN43" i="28"/>
  <c r="BQ24" i="28"/>
  <c r="BP24" i="28"/>
  <c r="BS26" i="28"/>
  <c r="BU26" i="28"/>
  <c r="BU18" i="28"/>
  <c r="BO14" i="28"/>
  <c r="BQ41" i="28"/>
  <c r="BC17" i="28"/>
  <c r="AF17" i="28" s="1"/>
  <c r="BT27" i="28"/>
  <c r="BN34" i="28"/>
  <c r="BS35" i="28"/>
  <c r="BF37" i="28"/>
  <c r="BV23" i="28"/>
  <c r="BF39" i="28"/>
  <c r="BM43" i="28"/>
  <c r="BP45" i="28"/>
  <c r="BS45" i="28"/>
  <c r="BS32" i="28"/>
  <c r="BE42" i="28"/>
  <c r="BU42" i="28"/>
  <c r="BV46" i="28"/>
  <c r="BU46" i="28"/>
  <c r="BM46" i="28"/>
  <c r="BV40" i="28"/>
  <c r="BD40" i="28"/>
  <c r="BH24" i="28"/>
  <c r="BF22" i="28"/>
  <c r="BG26" i="28"/>
  <c r="BH18" i="28"/>
  <c r="BE15" i="28"/>
  <c r="BO31" i="28"/>
  <c r="BK17" i="28"/>
  <c r="BN27" i="28"/>
  <c r="BF16" i="28"/>
  <c r="BH34" i="28"/>
  <c r="BS33" i="28"/>
  <c r="BM35" i="28"/>
  <c r="BN14" i="28"/>
  <c r="BE37" i="28"/>
  <c r="BI39" i="28"/>
  <c r="BR39" i="28"/>
  <c r="BM37" i="28"/>
  <c r="BI37" i="28"/>
  <c r="BC37" i="28"/>
  <c r="AF37" i="28" s="1"/>
  <c r="BF23" i="28"/>
  <c r="BO39" i="28"/>
  <c r="BN39" i="28"/>
  <c r="BS39" i="28"/>
  <c r="BO43" i="28"/>
  <c r="BM45" i="28"/>
  <c r="BU45" i="28"/>
  <c r="BO45" i="28"/>
  <c r="BF21" i="28"/>
  <c r="BW42" i="28"/>
  <c r="BI42" i="28"/>
  <c r="BT42" i="28"/>
  <c r="BK46" i="28"/>
  <c r="BT46" i="28"/>
  <c r="BO46" i="28"/>
  <c r="BE40" i="28"/>
  <c r="BO40" i="28"/>
  <c r="BM24" i="28"/>
  <c r="BV26" i="28"/>
  <c r="BH26" i="28"/>
  <c r="BO18" i="28"/>
  <c r="BJ30" i="28"/>
  <c r="BJ27" i="28"/>
  <c r="BW16" i="28"/>
  <c r="BJ25" i="28"/>
  <c r="BD43" i="28"/>
  <c r="BW39" i="28"/>
  <c r="BJ39" i="28"/>
  <c r="BC39" i="28"/>
  <c r="AF39" i="28" s="1"/>
  <c r="BE43" i="28"/>
  <c r="BJ45" i="28"/>
  <c r="BT45" i="28"/>
  <c r="BN45" i="28"/>
  <c r="BT21" i="28"/>
  <c r="BL42" i="28"/>
  <c r="BV42" i="28"/>
  <c r="BM42" i="28"/>
  <c r="BP46" i="28"/>
  <c r="BS46" i="28"/>
  <c r="BH40" i="28"/>
  <c r="BC40" i="28"/>
  <c r="AF40" i="28" s="1"/>
  <c r="BS14" i="28"/>
  <c r="BW24" i="28"/>
  <c r="BS15" i="28"/>
  <c r="BU21" i="28"/>
  <c r="BQ26" i="28"/>
  <c r="BM26" i="28"/>
  <c r="BG18" i="28"/>
  <c r="BD28" i="28"/>
  <c r="BS22" i="28"/>
  <c r="BC29" i="28"/>
  <c r="AF29" i="28" s="1"/>
  <c r="BR31" i="28"/>
  <c r="BM30" i="28"/>
  <c r="BJ19" i="28"/>
  <c r="BL25" i="28"/>
  <c r="BN33" i="28"/>
  <c r="BG15" i="28"/>
  <c r="BV43" i="28"/>
  <c r="BL37" i="28"/>
  <c r="BU37" i="28"/>
  <c r="BD37" i="28"/>
  <c r="BC15" i="28"/>
  <c r="AF15" i="28" s="1"/>
  <c r="BT32" i="28"/>
  <c r="BQ39" i="28"/>
  <c r="BT39" i="28"/>
  <c r="BG14" i="28"/>
  <c r="BE22" i="28"/>
  <c r="BH45" i="28"/>
  <c r="BK45" i="28"/>
  <c r="BR21" i="28"/>
  <c r="BD42" i="28"/>
  <c r="BH42" i="28"/>
  <c r="BO42" i="28"/>
  <c r="BE46" i="28"/>
  <c r="BI46" i="28"/>
  <c r="BP40" i="28"/>
  <c r="BQ40" i="28"/>
  <c r="BN24" i="28"/>
  <c r="BL24" i="28"/>
  <c r="BI26" i="28"/>
  <c r="BT23" i="28"/>
  <c r="BR28" i="28"/>
  <c r="BI29" i="28"/>
  <c r="BL41" i="28"/>
  <c r="BT31" i="28"/>
  <c r="BF38" i="28"/>
  <c r="BJ17" i="28"/>
  <c r="BP25" i="28"/>
  <c r="BV36" i="28"/>
  <c r="BI14" i="28"/>
  <c r="BJ14" i="28"/>
  <c r="BU14" i="28"/>
  <c r="BI21" i="28"/>
  <c r="BT14" i="28"/>
  <c r="BE14" i="28"/>
  <c r="BV14" i="28"/>
  <c r="C21" i="31"/>
  <c r="I21" i="38"/>
  <c r="C49" i="31"/>
  <c r="C27" i="31"/>
  <c r="I27" i="38"/>
  <c r="B49" i="31"/>
  <c r="B27" i="31"/>
  <c r="H27" i="38"/>
  <c r="B28" i="31"/>
  <c r="H28" i="38"/>
  <c r="C29" i="31"/>
  <c r="I29" i="38"/>
  <c r="C20" i="31"/>
  <c r="I20" i="38"/>
  <c r="C28" i="31"/>
  <c r="I28" i="38"/>
  <c r="C38" i="31"/>
  <c r="I38" i="38"/>
  <c r="B20" i="31"/>
  <c r="H20" i="38"/>
  <c r="B29" i="31"/>
  <c r="H29" i="38"/>
  <c r="B38" i="31"/>
  <c r="H38" i="38"/>
  <c r="O30" i="31" l="1"/>
  <c r="E7" i="28"/>
  <c r="F7" i="28" s="1"/>
  <c r="D14" i="28"/>
  <c r="E14" i="28" s="1"/>
  <c r="D15" i="28"/>
  <c r="D16" i="28"/>
  <c r="D17" i="28"/>
  <c r="D18" i="28"/>
  <c r="D8" i="28"/>
  <c r="E8" i="28" s="1"/>
  <c r="O50" i="31"/>
  <c r="O25" i="31"/>
  <c r="O35" i="31"/>
  <c r="O22" i="31"/>
  <c r="O24" i="31"/>
  <c r="O36" i="31"/>
  <c r="O45" i="31"/>
  <c r="O43" i="31"/>
  <c r="O23" i="31"/>
  <c r="O48" i="31"/>
  <c r="D43" i="28"/>
  <c r="E43" i="28" s="1"/>
  <c r="F43" i="28" s="1"/>
  <c r="G43" i="28" s="1"/>
  <c r="H43" i="28" s="1"/>
  <c r="I43" i="28" s="1"/>
  <c r="J43" i="28" s="1"/>
  <c r="K43" i="28" s="1"/>
  <c r="L43" i="28" s="1"/>
  <c r="M43" i="28" s="1"/>
  <c r="N43" i="28" s="1"/>
  <c r="O43" i="28" s="1"/>
  <c r="P43" i="28" s="1"/>
  <c r="Q43" i="28" s="1"/>
  <c r="R43" i="28" s="1"/>
  <c r="S43" i="28" s="1"/>
  <c r="T43" i="28" s="1"/>
  <c r="U43" i="28" s="1"/>
  <c r="V43" i="28" s="1"/>
  <c r="O27" i="31"/>
  <c r="O52" i="31"/>
  <c r="M44" i="39"/>
  <c r="G54" i="40" s="1"/>
  <c r="O44" i="39"/>
  <c r="I54" i="40" s="1"/>
  <c r="Q44" i="39"/>
  <c r="K54" i="40" s="1"/>
  <c r="N44" i="39"/>
  <c r="H54" i="40" s="1"/>
  <c r="P44" i="39"/>
  <c r="J54" i="40" s="1"/>
  <c r="O47" i="31"/>
  <c r="O39" i="31"/>
  <c r="D12" i="28"/>
  <c r="E12" i="28" s="1"/>
  <c r="O31" i="31"/>
  <c r="O41" i="31"/>
  <c r="O28" i="31"/>
  <c r="O46" i="31"/>
  <c r="O51" i="31"/>
  <c r="P46" i="39"/>
  <c r="J56" i="40" s="1"/>
  <c r="O46" i="39"/>
  <c r="I56" i="40" s="1"/>
  <c r="O44" i="31"/>
  <c r="D14" i="31"/>
  <c r="Q46" i="39"/>
  <c r="K56" i="40" s="1"/>
  <c r="M46" i="39"/>
  <c r="G56" i="40" s="1"/>
  <c r="N46" i="39"/>
  <c r="H56" i="40" s="1"/>
  <c r="O34" i="31"/>
  <c r="O20" i="31"/>
  <c r="M42" i="39"/>
  <c r="G52" i="40" s="1"/>
  <c r="O33" i="31"/>
  <c r="O26" i="31"/>
  <c r="O38" i="31"/>
  <c r="O42" i="39"/>
  <c r="I52" i="40" s="1"/>
  <c r="Q42" i="39"/>
  <c r="K52" i="40" s="1"/>
  <c r="P42" i="39"/>
  <c r="J52" i="40" s="1"/>
  <c r="N42" i="39"/>
  <c r="H52" i="40" s="1"/>
  <c r="O43" i="39"/>
  <c r="I53" i="40" s="1"/>
  <c r="O21" i="31"/>
  <c r="Q47" i="39"/>
  <c r="K57" i="40" s="1"/>
  <c r="Q45" i="39"/>
  <c r="K55" i="40" s="1"/>
  <c r="O45" i="39"/>
  <c r="I55" i="40" s="1"/>
  <c r="P47" i="39"/>
  <c r="J57" i="40" s="1"/>
  <c r="N45" i="39"/>
  <c r="H55" i="40" s="1"/>
  <c r="N47" i="39"/>
  <c r="H57" i="40" s="1"/>
  <c r="O17" i="31"/>
  <c r="P45" i="39"/>
  <c r="J55" i="40" s="1"/>
  <c r="M47" i="39"/>
  <c r="G57" i="40" s="1"/>
  <c r="M45" i="39"/>
  <c r="G55" i="40" s="1"/>
  <c r="O47" i="39"/>
  <c r="I57" i="40" s="1"/>
  <c r="Q43" i="39"/>
  <c r="K53" i="40" s="1"/>
  <c r="O19" i="31"/>
  <c r="N43" i="39"/>
  <c r="H53" i="40" s="1"/>
  <c r="M43" i="39"/>
  <c r="G53" i="40" s="1"/>
  <c r="P43" i="39"/>
  <c r="J53" i="40" s="1"/>
  <c r="AP47" i="28"/>
  <c r="AH47" i="28"/>
  <c r="N53" i="38" s="1"/>
  <c r="AM47" i="28"/>
  <c r="AN47" i="28"/>
  <c r="AO47" i="28"/>
  <c r="AQ47" i="28"/>
  <c r="AG47" i="28"/>
  <c r="M53" i="38" s="1"/>
  <c r="AS47" i="28"/>
  <c r="AI47" i="28"/>
  <c r="O53" i="38" s="1"/>
  <c r="AK47" i="28"/>
  <c r="Q53" i="38" s="1"/>
  <c r="AJ47" i="28"/>
  <c r="P53" i="38" s="1"/>
  <c r="AE47" i="28"/>
  <c r="AD47" i="28"/>
  <c r="AA47" i="28"/>
  <c r="AB47" i="28"/>
  <c r="Y47" i="28"/>
  <c r="AC47" i="28"/>
  <c r="K53" i="38" s="1"/>
  <c r="D53" i="31"/>
  <c r="D52" i="31"/>
  <c r="AT7" i="28"/>
  <c r="AU7" i="28" s="1"/>
  <c r="AS37" i="28"/>
  <c r="AS42" i="28"/>
  <c r="AS19" i="28"/>
  <c r="AS34" i="28"/>
  <c r="AS39" i="28"/>
  <c r="AS45" i="28"/>
  <c r="AS28" i="28"/>
  <c r="AS43" i="28"/>
  <c r="AS38" i="28"/>
  <c r="AS26" i="28"/>
  <c r="AS17" i="28"/>
  <c r="AS36" i="28"/>
  <c r="AS30" i="28"/>
  <c r="AS32" i="28"/>
  <c r="AS10" i="28"/>
  <c r="AS11" i="28"/>
  <c r="AS9" i="28"/>
  <c r="AS46" i="28"/>
  <c r="AS15" i="28"/>
  <c r="AS22" i="28"/>
  <c r="AS14" i="28"/>
  <c r="AS12" i="28"/>
  <c r="AS25" i="28"/>
  <c r="AS40" i="28"/>
  <c r="AS20" i="28"/>
  <c r="AS18" i="28"/>
  <c r="AS27" i="28"/>
  <c r="AS33" i="28"/>
  <c r="AS24" i="28"/>
  <c r="AS8" i="28"/>
  <c r="AS16" i="28"/>
  <c r="AS41" i="28"/>
  <c r="AS23" i="28"/>
  <c r="AS21" i="28"/>
  <c r="AS44" i="28"/>
  <c r="AS29" i="28"/>
  <c r="AS31" i="28"/>
  <c r="AS35" i="28"/>
  <c r="AS13" i="28"/>
  <c r="G13" i="31"/>
  <c r="I13" i="31"/>
  <c r="M13" i="38"/>
  <c r="O13" i="38"/>
  <c r="AM42" i="28"/>
  <c r="AN42" i="28"/>
  <c r="AO42" i="28"/>
  <c r="AQ42" i="28"/>
  <c r="AP42" i="28"/>
  <c r="AM19" i="28"/>
  <c r="AN19" i="28"/>
  <c r="AO19" i="28"/>
  <c r="AQ19" i="28"/>
  <c r="AP19" i="28"/>
  <c r="AP34" i="28"/>
  <c r="AQ34" i="28"/>
  <c r="AM34" i="28"/>
  <c r="AN34" i="28"/>
  <c r="AO34" i="28"/>
  <c r="AO39" i="28"/>
  <c r="AP39" i="28"/>
  <c r="AQ39" i="28"/>
  <c r="AM39" i="28"/>
  <c r="AN39" i="28"/>
  <c r="AM45" i="28"/>
  <c r="AN45" i="28"/>
  <c r="AO45" i="28"/>
  <c r="AP45" i="28"/>
  <c r="AQ45" i="28"/>
  <c r="AN28" i="28"/>
  <c r="AO28" i="28"/>
  <c r="AP28" i="28"/>
  <c r="AQ28" i="28"/>
  <c r="AM28" i="28"/>
  <c r="AO43" i="28"/>
  <c r="AP43" i="28"/>
  <c r="AQ43" i="28"/>
  <c r="AM43" i="28"/>
  <c r="AN43" i="28"/>
  <c r="AM38" i="28"/>
  <c r="AN38" i="28"/>
  <c r="AO38" i="28"/>
  <c r="AP38" i="28"/>
  <c r="AQ38" i="28"/>
  <c r="AP26" i="28"/>
  <c r="AQ26" i="28"/>
  <c r="AM26" i="28"/>
  <c r="AN26" i="28"/>
  <c r="AO26" i="28"/>
  <c r="AM17" i="28"/>
  <c r="AN17" i="28"/>
  <c r="AO17" i="28"/>
  <c r="AP17" i="28"/>
  <c r="AQ17" i="28"/>
  <c r="AN36" i="28"/>
  <c r="AO36" i="28"/>
  <c r="AP36" i="28"/>
  <c r="AQ36" i="28"/>
  <c r="AM36" i="28"/>
  <c r="AM30" i="28"/>
  <c r="AN30" i="28"/>
  <c r="AQ30" i="28"/>
  <c r="AO30" i="28"/>
  <c r="AP30" i="28"/>
  <c r="AM32" i="28"/>
  <c r="AN32" i="28"/>
  <c r="AP32" i="28"/>
  <c r="AQ32" i="28"/>
  <c r="AO32" i="28"/>
  <c r="AP10" i="28"/>
  <c r="AQ10" i="28"/>
  <c r="AM10" i="28"/>
  <c r="AN10" i="28"/>
  <c r="AO10" i="28"/>
  <c r="AM11" i="28"/>
  <c r="AP11" i="28"/>
  <c r="AN11" i="28"/>
  <c r="AO11" i="28"/>
  <c r="AQ11" i="28"/>
  <c r="E11" i="28"/>
  <c r="AP46" i="28"/>
  <c r="AQ46" i="28"/>
  <c r="AN46" i="28"/>
  <c r="AO46" i="28"/>
  <c r="AM46" i="28"/>
  <c r="AO15" i="28"/>
  <c r="AP15" i="28"/>
  <c r="AQ15" i="28"/>
  <c r="AM15" i="28"/>
  <c r="AN15" i="28"/>
  <c r="E9" i="28"/>
  <c r="AM22" i="28"/>
  <c r="AN22" i="28"/>
  <c r="AO22" i="28"/>
  <c r="AP22" i="28"/>
  <c r="AQ22" i="28"/>
  <c r="AM14" i="28"/>
  <c r="AN14" i="28"/>
  <c r="AO14" i="28"/>
  <c r="AQ14" i="28"/>
  <c r="AP14" i="28"/>
  <c r="AN12" i="28"/>
  <c r="AO12" i="28"/>
  <c r="AP12" i="28"/>
  <c r="AQ12" i="28"/>
  <c r="AM12" i="28"/>
  <c r="E13" i="28"/>
  <c r="AQ37" i="28"/>
  <c r="AN37" i="28"/>
  <c r="AM37" i="28"/>
  <c r="AO37" i="28"/>
  <c r="AP37" i="28"/>
  <c r="AM25" i="28"/>
  <c r="AN25" i="28"/>
  <c r="AO25" i="28"/>
  <c r="AP25" i="28"/>
  <c r="AQ25" i="28"/>
  <c r="AM9" i="28"/>
  <c r="AN9" i="28"/>
  <c r="AO9" i="28"/>
  <c r="AP9" i="28"/>
  <c r="AQ9" i="28"/>
  <c r="AO40" i="28"/>
  <c r="AM40" i="28"/>
  <c r="AN40" i="28"/>
  <c r="AP40" i="28"/>
  <c r="AQ40" i="28"/>
  <c r="AN20" i="28"/>
  <c r="AO20" i="28"/>
  <c r="AP20" i="28"/>
  <c r="AQ20" i="28"/>
  <c r="AM20" i="28"/>
  <c r="AP18" i="28"/>
  <c r="AQ18" i="28"/>
  <c r="AM18" i="28"/>
  <c r="AN18" i="28"/>
  <c r="AO18" i="28"/>
  <c r="AM27" i="28"/>
  <c r="AN27" i="28"/>
  <c r="AO27" i="28"/>
  <c r="AQ27" i="28"/>
  <c r="AP27" i="28"/>
  <c r="AM33" i="28"/>
  <c r="AN33" i="28"/>
  <c r="AO33" i="28"/>
  <c r="AP33" i="28"/>
  <c r="AQ33" i="28"/>
  <c r="AM24" i="28"/>
  <c r="AO24" i="28"/>
  <c r="AN24" i="28"/>
  <c r="AP24" i="28"/>
  <c r="AQ24" i="28"/>
  <c r="AM8" i="28"/>
  <c r="AN8" i="28"/>
  <c r="AP8" i="28"/>
  <c r="AO8" i="28"/>
  <c r="AQ8" i="28"/>
  <c r="AM16" i="28"/>
  <c r="AN16" i="28"/>
  <c r="AO16" i="28"/>
  <c r="AP16" i="28"/>
  <c r="AQ16" i="28"/>
  <c r="AM41" i="28"/>
  <c r="AN41" i="28"/>
  <c r="AO41" i="28"/>
  <c r="AP41" i="28"/>
  <c r="AQ41" i="28"/>
  <c r="E16" i="28"/>
  <c r="AO23" i="28"/>
  <c r="AP23" i="28"/>
  <c r="AQ23" i="28"/>
  <c r="AM23" i="28"/>
  <c r="AN23" i="28"/>
  <c r="AQ21" i="28"/>
  <c r="AN21" i="28"/>
  <c r="AM21" i="28"/>
  <c r="AO21" i="28"/>
  <c r="AP21" i="28"/>
  <c r="AO44" i="28"/>
  <c r="AM44" i="28"/>
  <c r="AN44" i="28"/>
  <c r="AP44" i="28"/>
  <c r="AQ44" i="28"/>
  <c r="AQ29" i="28"/>
  <c r="AN29" i="28"/>
  <c r="AM29" i="28"/>
  <c r="AO29" i="28"/>
  <c r="AP29" i="28"/>
  <c r="AO31" i="28"/>
  <c r="AP31" i="28"/>
  <c r="AQ31" i="28"/>
  <c r="AM31" i="28"/>
  <c r="AN31" i="28"/>
  <c r="AM35" i="28"/>
  <c r="AN35" i="28"/>
  <c r="AO35" i="28"/>
  <c r="AQ35" i="28"/>
  <c r="AP35" i="28"/>
  <c r="AQ13" i="28"/>
  <c r="AM13" i="28"/>
  <c r="AO13" i="28"/>
  <c r="AP13" i="28"/>
  <c r="AN13" i="28"/>
  <c r="E10" i="28"/>
  <c r="J20" i="38"/>
  <c r="H13" i="31"/>
  <c r="N13" i="38"/>
  <c r="J30" i="38"/>
  <c r="J29" i="38"/>
  <c r="J24" i="38"/>
  <c r="J16" i="38"/>
  <c r="D45" i="31"/>
  <c r="D28" i="31"/>
  <c r="J34" i="38"/>
  <c r="J42" i="38"/>
  <c r="J22" i="38"/>
  <c r="J38" i="38"/>
  <c r="J40" i="38"/>
  <c r="J25" i="38"/>
  <c r="D19" i="31"/>
  <c r="J15" i="38"/>
  <c r="D35" i="31"/>
  <c r="J46" i="38"/>
  <c r="J39" i="38"/>
  <c r="J41" i="38"/>
  <c r="D36" i="31"/>
  <c r="J33" i="38"/>
  <c r="J31" i="38"/>
  <c r="D51" i="31"/>
  <c r="J43" i="38"/>
  <c r="J21" i="38"/>
  <c r="D32" i="31"/>
  <c r="D27" i="31"/>
  <c r="J26" i="38"/>
  <c r="D23" i="31"/>
  <c r="J17" i="38"/>
  <c r="D47" i="31"/>
  <c r="D44" i="31"/>
  <c r="J37" i="38"/>
  <c r="J18" i="38"/>
  <c r="J13" i="31"/>
  <c r="E13" i="31"/>
  <c r="Q13" i="38"/>
  <c r="D18" i="31"/>
  <c r="P13" i="38"/>
  <c r="D46" i="31"/>
  <c r="D31" i="31"/>
  <c r="K13" i="31"/>
  <c r="D49" i="31"/>
  <c r="J35" i="38"/>
  <c r="D24" i="31"/>
  <c r="D30" i="31"/>
  <c r="D29" i="31"/>
  <c r="D16" i="31"/>
  <c r="D41" i="31"/>
  <c r="J36" i="38"/>
  <c r="D39" i="31"/>
  <c r="D42" i="31"/>
  <c r="AA10" i="28"/>
  <c r="D37" i="31"/>
  <c r="J44" i="38"/>
  <c r="J47" i="38"/>
  <c r="AK13" i="28"/>
  <c r="AD13" i="28"/>
  <c r="D50" i="31"/>
  <c r="AG10" i="28"/>
  <c r="D25" i="31"/>
  <c r="D34" i="31"/>
  <c r="D38" i="31"/>
  <c r="D21" i="31"/>
  <c r="J19" i="38"/>
  <c r="D22" i="31"/>
  <c r="AC10" i="28"/>
  <c r="K16" i="38" s="1"/>
  <c r="D40" i="31"/>
  <c r="AE11" i="28"/>
  <c r="AI10" i="28"/>
  <c r="I16" i="31" s="1"/>
  <c r="Y9" i="28"/>
  <c r="Z9" i="28" s="1"/>
  <c r="AC8" i="28"/>
  <c r="K14" i="38" s="1"/>
  <c r="D15" i="31"/>
  <c r="AH11" i="28"/>
  <c r="Y10" i="28"/>
  <c r="Z10" i="28" s="1"/>
  <c r="D17" i="31"/>
  <c r="AH28" i="28"/>
  <c r="AB11" i="28"/>
  <c r="AE9" i="28"/>
  <c r="AC12" i="28"/>
  <c r="K18" i="38" s="1"/>
  <c r="AE13" i="28"/>
  <c r="AA8" i="28"/>
  <c r="AH8" i="28"/>
  <c r="D26" i="31"/>
  <c r="AI13" i="28"/>
  <c r="AI8" i="28"/>
  <c r="AH12" i="28"/>
  <c r="AK11" i="28"/>
  <c r="AK9" i="28"/>
  <c r="Q15" i="38" s="1"/>
  <c r="AD11" i="28"/>
  <c r="AK8" i="28"/>
  <c r="AJ11" i="28"/>
  <c r="J17" i="31" s="1"/>
  <c r="AG11" i="28"/>
  <c r="AG12" i="28"/>
  <c r="M18" i="38" s="1"/>
  <c r="AI9" i="28"/>
  <c r="AG8" i="28"/>
  <c r="AA12" i="28"/>
  <c r="AG9" i="28"/>
  <c r="AE8" i="28"/>
  <c r="AD18" i="28"/>
  <c r="AI44" i="28"/>
  <c r="O50" i="38" s="1"/>
  <c r="AD38" i="28"/>
  <c r="AC17" i="28"/>
  <c r="K23" i="38" s="1"/>
  <c r="AJ8" i="28"/>
  <c r="AD8" i="28"/>
  <c r="J27" i="38"/>
  <c r="AB8" i="28"/>
  <c r="AB9" i="28"/>
  <c r="Y8" i="28"/>
  <c r="Z8" i="28" s="1"/>
  <c r="AE29" i="28"/>
  <c r="AK22" i="28"/>
  <c r="AC41" i="28"/>
  <c r="K47" i="38" s="1"/>
  <c r="AC25" i="28"/>
  <c r="K31" i="38" s="1"/>
  <c r="AE28" i="28"/>
  <c r="AG17" i="28"/>
  <c r="Y27" i="28"/>
  <c r="Z27" i="28" s="1"/>
  <c r="AJ40" i="28"/>
  <c r="P46" i="38" s="1"/>
  <c r="AD35" i="28"/>
  <c r="AI15" i="28"/>
  <c r="AI32" i="28"/>
  <c r="AD16" i="28"/>
  <c r="AI29" i="28"/>
  <c r="AB34" i="28"/>
  <c r="Y44" i="28"/>
  <c r="Z44" i="28" s="1"/>
  <c r="AD10" i="28"/>
  <c r="Y13" i="28"/>
  <c r="Z13" i="28" s="1"/>
  <c r="AJ12" i="28"/>
  <c r="AA9" i="28"/>
  <c r="Y12" i="28"/>
  <c r="Z12" i="28" s="1"/>
  <c r="AA17" i="28"/>
  <c r="AA28" i="28"/>
  <c r="D43" i="31"/>
  <c r="J32" i="38"/>
  <c r="AD19" i="28"/>
  <c r="AI45" i="28"/>
  <c r="O51" i="38" s="1"/>
  <c r="AK42" i="28"/>
  <c r="Q48" i="38" s="1"/>
  <c r="AI37" i="28"/>
  <c r="AD24" i="28"/>
  <c r="AG39" i="28"/>
  <c r="AE20" i="28"/>
  <c r="AC22" i="28"/>
  <c r="K28" i="38" s="1"/>
  <c r="AA36" i="28"/>
  <c r="AB13" i="28"/>
  <c r="AJ10" i="28"/>
  <c r="AG13" i="28"/>
  <c r="AC44" i="28"/>
  <c r="K50" i="38" s="1"/>
  <c r="AK12" i="28"/>
  <c r="AI11" i="28"/>
  <c r="AA32" i="28"/>
  <c r="AD12" i="28"/>
  <c r="AB12" i="28"/>
  <c r="AA13" i="28"/>
  <c r="AD28" i="28"/>
  <c r="AH10" i="28"/>
  <c r="AH13" i="28"/>
  <c r="AA16" i="28"/>
  <c r="AA42" i="28"/>
  <c r="Y11" i="28"/>
  <c r="Z11" i="28" s="1"/>
  <c r="AB10" i="28"/>
  <c r="AC13" i="28"/>
  <c r="K19" i="38" s="1"/>
  <c r="AK10" i="28"/>
  <c r="AJ13" i="28"/>
  <c r="AA11" i="28"/>
  <c r="AG35" i="28"/>
  <c r="AE12" i="28"/>
  <c r="AI12" i="28"/>
  <c r="AJ9" i="28"/>
  <c r="AC9" i="28"/>
  <c r="K15" i="38" s="1"/>
  <c r="AC11" i="28"/>
  <c r="K17" i="38" s="1"/>
  <c r="AE10" i="28"/>
  <c r="AK34" i="28"/>
  <c r="AG16" i="28"/>
  <c r="M22" i="38" s="1"/>
  <c r="AD9" i="28"/>
  <c r="AH9" i="28"/>
  <c r="AI23" i="28"/>
  <c r="Y46" i="28"/>
  <c r="Z46" i="28" s="1"/>
  <c r="AE14" i="28"/>
  <c r="AH43" i="28"/>
  <c r="N49" i="38" s="1"/>
  <c r="AA30" i="28"/>
  <c r="AJ21" i="28"/>
  <c r="AJ46" i="28"/>
  <c r="P52" i="38" s="1"/>
  <c r="AK43" i="28"/>
  <c r="Q49" i="38" s="1"/>
  <c r="Y14" i="28"/>
  <c r="Z14" i="28" s="1"/>
  <c r="AJ42" i="28"/>
  <c r="P48" i="38" s="1"/>
  <c r="AA27" i="28"/>
  <c r="AG40" i="28"/>
  <c r="AG21" i="28"/>
  <c r="AD23" i="28"/>
  <c r="Y15" i="28"/>
  <c r="Z15" i="28" s="1"/>
  <c r="Y45" i="28"/>
  <c r="Z45" i="28" s="1"/>
  <c r="AK32" i="28"/>
  <c r="AH16" i="28"/>
  <c r="AA29" i="28"/>
  <c r="AI19" i="28"/>
  <c r="AJ34" i="28"/>
  <c r="AD20" i="28"/>
  <c r="AG43" i="28"/>
  <c r="M49" i="38" s="1"/>
  <c r="AE33" i="28"/>
  <c r="AB18" i="28"/>
  <c r="Y41" i="28"/>
  <c r="Z41" i="28" s="1"/>
  <c r="AA31" i="28"/>
  <c r="AG44" i="28"/>
  <c r="M50" i="38" s="1"/>
  <c r="AG22" i="28"/>
  <c r="AA25" i="28"/>
  <c r="Y28" i="28"/>
  <c r="Z28" i="28" s="1"/>
  <c r="AJ30" i="28"/>
  <c r="AK17" i="28"/>
  <c r="Y36" i="28"/>
  <c r="Z36" i="28" s="1"/>
  <c r="Y26" i="28"/>
  <c r="Z26" i="28" s="1"/>
  <c r="AG46" i="28"/>
  <c r="M52" i="38" s="1"/>
  <c r="AJ37" i="28"/>
  <c r="Y38" i="28"/>
  <c r="Z38" i="28" s="1"/>
  <c r="AC24" i="28"/>
  <c r="K30" i="38" s="1"/>
  <c r="AH39" i="28"/>
  <c r="AC21" i="28"/>
  <c r="K27" i="38" s="1"/>
  <c r="AC43" i="28"/>
  <c r="K49" i="38" s="1"/>
  <c r="AE30" i="28"/>
  <c r="AH29" i="28"/>
  <c r="AE21" i="28"/>
  <c r="AH21" i="28"/>
  <c r="AH15" i="28"/>
  <c r="AA22" i="28"/>
  <c r="AH22" i="28"/>
  <c r="N28" i="38" s="1"/>
  <c r="AJ43" i="28"/>
  <c r="P49" i="38" s="1"/>
  <c r="AH34" i="28"/>
  <c r="N40" i="38" s="1"/>
  <c r="AE19" i="28"/>
  <c r="AG28" i="28"/>
  <c r="AI42" i="28"/>
  <c r="O48" i="38" s="1"/>
  <c r="AI27" i="28"/>
  <c r="AH17" i="28"/>
  <c r="Y19" i="28"/>
  <c r="Z19" i="28" s="1"/>
  <c r="AG23" i="28"/>
  <c r="AB44" i="28"/>
  <c r="AH26" i="28"/>
  <c r="AK35" i="28"/>
  <c r="Y17" i="28"/>
  <c r="Z17" i="28" s="1"/>
  <c r="AC18" i="28"/>
  <c r="K24" i="38" s="1"/>
  <c r="AK25" i="28"/>
  <c r="AA20" i="28"/>
  <c r="AH45" i="28"/>
  <c r="AA33" i="28"/>
  <c r="AE17" i="28"/>
  <c r="AA41" i="28"/>
  <c r="AC32" i="28"/>
  <c r="K38" i="38" s="1"/>
  <c r="AJ44" i="28"/>
  <c r="P50" i="38" s="1"/>
  <c r="AE45" i="28"/>
  <c r="AJ36" i="28"/>
  <c r="AH38" i="28"/>
  <c r="AH40" i="28"/>
  <c r="D48" i="31"/>
  <c r="AD37" i="28"/>
  <c r="AK14" i="28"/>
  <c r="AH37" i="28"/>
  <c r="AD36" i="28"/>
  <c r="AD26" i="28"/>
  <c r="AE39" i="28"/>
  <c r="AC30" i="28"/>
  <c r="K36" i="38" s="1"/>
  <c r="AE25" i="28"/>
  <c r="AD25" i="28"/>
  <c r="AD46" i="28"/>
  <c r="AB41" i="28"/>
  <c r="AA39" i="28"/>
  <c r="AB26" i="28"/>
  <c r="AB31" i="28"/>
  <c r="AG29" i="28"/>
  <c r="AG38" i="28"/>
  <c r="AB23" i="28"/>
  <c r="AJ35" i="28"/>
  <c r="AC19" i="28"/>
  <c r="K25" i="38" s="1"/>
  <c r="AK24" i="28"/>
  <c r="Y39" i="28"/>
  <c r="Z39" i="28" s="1"/>
  <c r="AJ25" i="28"/>
  <c r="P31" i="38" s="1"/>
  <c r="J23" i="38"/>
  <c r="AJ45" i="28"/>
  <c r="P51" i="38" s="1"/>
  <c r="AE34" i="28"/>
  <c r="AH19" i="28"/>
  <c r="N25" i="38" s="1"/>
  <c r="AH41" i="28"/>
  <c r="AB29" i="28"/>
  <c r="Y32" i="28"/>
  <c r="Z32" i="28" s="1"/>
  <c r="AK44" i="28"/>
  <c r="Q50" i="38" s="1"/>
  <c r="AG36" i="28"/>
  <c r="AC16" i="28"/>
  <c r="K22" i="38" s="1"/>
  <c r="AI38" i="28"/>
  <c r="AK40" i="28"/>
  <c r="AC42" i="28"/>
  <c r="K48" i="38" s="1"/>
  <c r="AI14" i="28"/>
  <c r="AK37" i="28"/>
  <c r="Y25" i="28"/>
  <c r="Z25" i="28" s="1"/>
  <c r="AB40" i="28"/>
  <c r="AD44" i="28"/>
  <c r="AB39" i="28"/>
  <c r="Y29" i="28"/>
  <c r="Z29" i="28" s="1"/>
  <c r="AE46" i="28"/>
  <c r="AC36" i="28"/>
  <c r="K42" i="38" s="1"/>
  <c r="Y18" i="28"/>
  <c r="Z18" i="28" s="1"/>
  <c r="AC40" i="28"/>
  <c r="K46" i="38" s="1"/>
  <c r="AD40" i="28"/>
  <c r="AC29" i="28"/>
  <c r="K35" i="38" s="1"/>
  <c r="AD22" i="28"/>
  <c r="Y43" i="28"/>
  <c r="Z43" i="28" s="1"/>
  <c r="AG42" i="28"/>
  <c r="M48" i="38" s="1"/>
  <c r="AK18" i="28"/>
  <c r="AA15" i="28"/>
  <c r="AI34" i="28"/>
  <c r="AH42" i="28"/>
  <c r="N48" i="38" s="1"/>
  <c r="AA23" i="28"/>
  <c r="AJ26" i="28"/>
  <c r="Y33" i="28"/>
  <c r="Z33" i="28" s="1"/>
  <c r="AI25" i="28"/>
  <c r="AK45" i="28"/>
  <c r="Q51" i="38" s="1"/>
  <c r="AK19" i="28"/>
  <c r="AG41" i="28"/>
  <c r="AB32" i="28"/>
  <c r="AH44" i="28"/>
  <c r="N50" i="38" s="1"/>
  <c r="AI36" i="28"/>
  <c r="AI20" i="28"/>
  <c r="AK38" i="28"/>
  <c r="Q44" i="38" s="1"/>
  <c r="AA40" i="28"/>
  <c r="Y42" i="28"/>
  <c r="Z42" i="28" s="1"/>
  <c r="AB14" i="28"/>
  <c r="AG14" i="28"/>
  <c r="AG37" i="28"/>
  <c r="AE42" i="28"/>
  <c r="AA18" i="28"/>
  <c r="Y35" i="28"/>
  <c r="Z35" i="28" s="1"/>
  <c r="AB20" i="28"/>
  <c r="AB37" i="28"/>
  <c r="Y20" i="28"/>
  <c r="Z20" i="28" s="1"/>
  <c r="AE44" i="28"/>
  <c r="AC20" i="28"/>
  <c r="K26" i="38" s="1"/>
  <c r="AB46" i="28"/>
  <c r="AB35" i="28"/>
  <c r="AE40" i="28"/>
  <c r="AJ23" i="28"/>
  <c r="AJ29" i="28"/>
  <c r="AE22" i="28"/>
  <c r="AG18" i="28"/>
  <c r="Y24" i="28"/>
  <c r="Z24" i="28" s="1"/>
  <c r="AD43" i="28"/>
  <c r="AI33" i="28"/>
  <c r="Y31" i="28"/>
  <c r="Z31" i="28" s="1"/>
  <c r="AK29" i="28"/>
  <c r="AA21" i="28"/>
  <c r="AC15" i="28"/>
  <c r="K21" i="38" s="1"/>
  <c r="AG15" i="28"/>
  <c r="AB22" i="28"/>
  <c r="J28" i="38"/>
  <c r="AE16" i="28"/>
  <c r="AG31" i="28"/>
  <c r="AI43" i="28"/>
  <c r="O49" i="38" s="1"/>
  <c r="AJ16" i="28"/>
  <c r="AH27" i="28"/>
  <c r="AK30" i="28"/>
  <c r="AE23" i="28"/>
  <c r="AH23" i="28"/>
  <c r="AH18" i="28"/>
  <c r="AI26" i="28"/>
  <c r="AD45" i="28"/>
  <c r="AB36" i="28"/>
  <c r="AJ24" i="28"/>
  <c r="AA37" i="28"/>
  <c r="AG25" i="28"/>
  <c r="AD17" i="28"/>
  <c r="AG45" i="28"/>
  <c r="M51" i="38" s="1"/>
  <c r="AG19" i="28"/>
  <c r="AJ41" i="28"/>
  <c r="AG32" i="28"/>
  <c r="AA44" i="28"/>
  <c r="AE43" i="28"/>
  <c r="AK36" i="28"/>
  <c r="AG20" i="28"/>
  <c r="AJ38" i="28"/>
  <c r="AI46" i="28"/>
  <c r="O52" i="38" s="1"/>
  <c r="AK39" i="28"/>
  <c r="AA14" i="28"/>
  <c r="AJ14" i="28"/>
  <c r="AE37" i="28"/>
  <c r="AC26" i="28"/>
  <c r="K32" i="38" s="1"/>
  <c r="AC35" i="28"/>
  <c r="K41" i="38" s="1"/>
  <c r="AC38" i="28"/>
  <c r="K44" i="38" s="1"/>
  <c r="AC46" i="28"/>
  <c r="K52" i="38" s="1"/>
  <c r="AC31" i="28"/>
  <c r="K37" i="38" s="1"/>
  <c r="AB33" i="28"/>
  <c r="AE18" i="28"/>
  <c r="AB38" i="28"/>
  <c r="AA46" i="28"/>
  <c r="AC33" i="28"/>
  <c r="K39" i="38" s="1"/>
  <c r="AA19" i="28"/>
  <c r="AH33" i="28"/>
  <c r="Y21" i="28"/>
  <c r="Z21" i="28" s="1"/>
  <c r="AG34" i="28"/>
  <c r="AK15" i="28"/>
  <c r="AJ27" i="28"/>
  <c r="AK23" i="28"/>
  <c r="K29" i="31" s="1"/>
  <c r="Y37" i="28"/>
  <c r="Z37" i="28" s="1"/>
  <c r="AK33" i="28"/>
  <c r="AI21" i="28"/>
  <c r="AE15" i="28"/>
  <c r="AJ22" i="28"/>
  <c r="AI31" i="28"/>
  <c r="AI28" i="28"/>
  <c r="AB43" i="28"/>
  <c r="AI16" i="28"/>
  <c r="AK27" i="28"/>
  <c r="AH30" i="28"/>
  <c r="AC23" i="28"/>
  <c r="K29" i="38" s="1"/>
  <c r="AD29" i="28"/>
  <c r="AI18" i="28"/>
  <c r="I24" i="31" s="1"/>
  <c r="AG26" i="28"/>
  <c r="J45" i="38"/>
  <c r="AB30" i="28"/>
  <c r="AH24" i="28"/>
  <c r="AA43" i="28"/>
  <c r="AH25" i="28"/>
  <c r="H31" i="31" s="1"/>
  <c r="AB19" i="28"/>
  <c r="AB42" i="28"/>
  <c r="AJ19" i="28"/>
  <c r="AI41" i="28"/>
  <c r="AJ32" i="28"/>
  <c r="AH36" i="28"/>
  <c r="AK20" i="28"/>
  <c r="AD30" i="28"/>
  <c r="AB24" i="28"/>
  <c r="AH46" i="28"/>
  <c r="N52" i="38" s="1"/>
  <c r="AI39" i="28"/>
  <c r="AC14" i="28"/>
  <c r="K20" i="38" s="1"/>
  <c r="AH14" i="28"/>
  <c r="N20" i="38" s="1"/>
  <c r="AA38" i="28"/>
  <c r="AE35" i="28"/>
  <c r="AA24" i="28"/>
  <c r="Y16" i="28"/>
  <c r="Z16" i="28" s="1"/>
  <c r="AA45" i="28"/>
  <c r="AE31" i="28"/>
  <c r="AA35" i="28"/>
  <c r="AD33" i="28"/>
  <c r="AA26" i="28"/>
  <c r="AC45" i="28"/>
  <c r="K51" i="38" s="1"/>
  <c r="AA34" i="28"/>
  <c r="AE26" i="28"/>
  <c r="AB15" i="28"/>
  <c r="AJ17" i="28"/>
  <c r="AK26" i="28"/>
  <c r="AG33" i="28"/>
  <c r="AB21" i="28"/>
  <c r="AH31" i="28"/>
  <c r="N37" i="38" s="1"/>
  <c r="AG30" i="28"/>
  <c r="AG24" i="28"/>
  <c r="AJ33" i="28"/>
  <c r="AK21" i="28"/>
  <c r="AD15" i="28"/>
  <c r="AI22" i="28"/>
  <c r="AJ31" i="28"/>
  <c r="AK28" i="28"/>
  <c r="AK16" i="28"/>
  <c r="AI17" i="28"/>
  <c r="AI30" i="28"/>
  <c r="Y23" i="28"/>
  <c r="Z23" i="28" s="1"/>
  <c r="AJ18" i="28"/>
  <c r="AI35" i="28"/>
  <c r="AD31" i="28"/>
  <c r="AI24" i="28"/>
  <c r="AB25" i="28"/>
  <c r="Y30" i="28"/>
  <c r="Z30" i="28" s="1"/>
  <c r="AK41" i="28"/>
  <c r="AD32" i="28"/>
  <c r="AH32" i="28"/>
  <c r="AC28" i="28"/>
  <c r="K34" i="38" s="1"/>
  <c r="Y40" i="28"/>
  <c r="Z40" i="28" s="1"/>
  <c r="Y34" i="28"/>
  <c r="Z34" i="28" s="1"/>
  <c r="AJ20" i="28"/>
  <c r="AI40" i="28"/>
  <c r="AK46" i="28"/>
  <c r="Q52" i="38" s="1"/>
  <c r="AJ39" i="28"/>
  <c r="AD14" i="28"/>
  <c r="AD39" i="28"/>
  <c r="AE41" i="28"/>
  <c r="AB17" i="28"/>
  <c r="AD42" i="28"/>
  <c r="AB16" i="28"/>
  <c r="AC27" i="28"/>
  <c r="K33" i="38" s="1"/>
  <c r="AD34" i="28"/>
  <c r="AB45" i="28"/>
  <c r="AE27" i="28"/>
  <c r="AE24" i="28"/>
  <c r="AE38" i="28"/>
  <c r="AJ15" i="28"/>
  <c r="AG27" i="28"/>
  <c r="AC34" i="28"/>
  <c r="K40" i="38" s="1"/>
  <c r="AD27" i="28"/>
  <c r="AD21" i="28"/>
  <c r="Y22" i="28"/>
  <c r="Z22" i="28" s="1"/>
  <c r="AB27" i="28"/>
  <c r="AK31" i="28"/>
  <c r="AJ28" i="28"/>
  <c r="AC37" i="28"/>
  <c r="K43" i="38" s="1"/>
  <c r="AH35" i="28"/>
  <c r="AD41" i="28"/>
  <c r="AB28" i="28"/>
  <c r="AC39" i="28"/>
  <c r="K45" i="38" s="1"/>
  <c r="AE32" i="28"/>
  <c r="AH20" i="28"/>
  <c r="AE36" i="28"/>
  <c r="H51" i="31" l="1"/>
  <c r="N51" i="38"/>
  <c r="P22" i="43"/>
  <c r="P21" i="43"/>
  <c r="Q22" i="43"/>
  <c r="Q21" i="43"/>
  <c r="P14" i="43"/>
  <c r="P19" i="43"/>
  <c r="Q12" i="43"/>
  <c r="Q14" i="43"/>
  <c r="P12" i="43"/>
  <c r="Q17" i="43"/>
  <c r="Q18" i="43"/>
  <c r="P18" i="43"/>
  <c r="Q13" i="43"/>
  <c r="P17" i="43"/>
  <c r="P13" i="43"/>
  <c r="P20" i="43"/>
  <c r="Q11" i="43"/>
  <c r="P10" i="43"/>
  <c r="P11" i="43"/>
  <c r="Q16" i="43"/>
  <c r="Q15" i="43"/>
  <c r="P16" i="43"/>
  <c r="P15" i="43"/>
  <c r="Q10" i="43"/>
  <c r="Q19" i="43"/>
  <c r="Q20" i="43"/>
  <c r="E17" i="28"/>
  <c r="E18" i="28"/>
  <c r="E15" i="28"/>
  <c r="F15" i="28" s="1"/>
  <c r="AT47" i="28"/>
  <c r="AU47" i="28" s="1"/>
  <c r="H25" i="31"/>
  <c r="Z47" i="28"/>
  <c r="E35" i="43" s="1"/>
  <c r="D35" i="43" s="1"/>
  <c r="B23" i="42" s="1"/>
  <c r="E53" i="31"/>
  <c r="G53" i="31"/>
  <c r="G18" i="31"/>
  <c r="J53" i="31"/>
  <c r="K53" i="31"/>
  <c r="H53" i="31"/>
  <c r="I53" i="31"/>
  <c r="AT44" i="28"/>
  <c r="AU44" i="28" s="1"/>
  <c r="AT34" i="28"/>
  <c r="AU34" i="28" s="1"/>
  <c r="AT39" i="28"/>
  <c r="AU39" i="28" s="1"/>
  <c r="AT40" i="28"/>
  <c r="AU40" i="28" s="1"/>
  <c r="AT41" i="28"/>
  <c r="AU41" i="28" s="1"/>
  <c r="AT14" i="28"/>
  <c r="AU14" i="28" s="1"/>
  <c r="AT31" i="28"/>
  <c r="AU31" i="28" s="1"/>
  <c r="AT42" i="28"/>
  <c r="AU42" i="28" s="1"/>
  <c r="AT46" i="28"/>
  <c r="AU46" i="28" s="1"/>
  <c r="AT11" i="28"/>
  <c r="AU11" i="28" s="1"/>
  <c r="AT25" i="28"/>
  <c r="AU25" i="28" s="1"/>
  <c r="AT37" i="28"/>
  <c r="AU37" i="28" s="1"/>
  <c r="AT19" i="28"/>
  <c r="AU19" i="28" s="1"/>
  <c r="AT16" i="28"/>
  <c r="AU16" i="28" s="1"/>
  <c r="AT21" i="28"/>
  <c r="AU21" i="28" s="1"/>
  <c r="AT10" i="28"/>
  <c r="AU10" i="28" s="1"/>
  <c r="AT33" i="28"/>
  <c r="AU33" i="28" s="1"/>
  <c r="AT30" i="28"/>
  <c r="AU30" i="28" s="1"/>
  <c r="AT22" i="28"/>
  <c r="AU22" i="28" s="1"/>
  <c r="AT8" i="28"/>
  <c r="AU8" i="28" s="1"/>
  <c r="AT13" i="28"/>
  <c r="AU13" i="28" s="1"/>
  <c r="AT35" i="28"/>
  <c r="AU35" i="28" s="1"/>
  <c r="AT32" i="28"/>
  <c r="AU32" i="28" s="1"/>
  <c r="AT45" i="28"/>
  <c r="AU45" i="28" s="1"/>
  <c r="AT26" i="28"/>
  <c r="AU26" i="28" s="1"/>
  <c r="AT20" i="28"/>
  <c r="AU20" i="28" s="1"/>
  <c r="AT28" i="28"/>
  <c r="AU28" i="28" s="1"/>
  <c r="AT38" i="28"/>
  <c r="AU38" i="28" s="1"/>
  <c r="AT43" i="28"/>
  <c r="AU43" i="28" s="1"/>
  <c r="AT24" i="28"/>
  <c r="AU24" i="28" s="1"/>
  <c r="AT29" i="28"/>
  <c r="AU29" i="28" s="1"/>
  <c r="AT36" i="28"/>
  <c r="AU36" i="28" s="1"/>
  <c r="AT9" i="28"/>
  <c r="AU9" i="28" s="1"/>
  <c r="AT23" i="28"/>
  <c r="AU23" i="28" s="1"/>
  <c r="AT18" i="28"/>
  <c r="AU18" i="28" s="1"/>
  <c r="AT27" i="28"/>
  <c r="AU27" i="28" s="1"/>
  <c r="AT15" i="28"/>
  <c r="AU15" i="28" s="1"/>
  <c r="AT17" i="28"/>
  <c r="AU17" i="28" s="1"/>
  <c r="AT12" i="28"/>
  <c r="AU12" i="28" s="1"/>
  <c r="F16" i="28"/>
  <c r="F10" i="28"/>
  <c r="F9" i="28"/>
  <c r="G7" i="28"/>
  <c r="F12" i="28"/>
  <c r="F14" i="28"/>
  <c r="F8" i="28"/>
  <c r="F13" i="28"/>
  <c r="F11" i="28"/>
  <c r="M24" i="38"/>
  <c r="M19" i="38"/>
  <c r="G28" i="31"/>
  <c r="J44" i="31"/>
  <c r="M28" i="38"/>
  <c r="N15" i="38"/>
  <c r="G24" i="31"/>
  <c r="P44" i="38"/>
  <c r="K44" i="31"/>
  <c r="K51" i="31"/>
  <c r="O16" i="38"/>
  <c r="H40" i="31"/>
  <c r="J43" i="31"/>
  <c r="O14" i="38"/>
  <c r="J46" i="31"/>
  <c r="I43" i="31"/>
  <c r="P43" i="38"/>
  <c r="I14" i="31"/>
  <c r="O43" i="38"/>
  <c r="G19" i="31"/>
  <c r="H15" i="31"/>
  <c r="Q21" i="38"/>
  <c r="J35" i="31"/>
  <c r="M23" i="38"/>
  <c r="K37" i="31"/>
  <c r="N36" i="38"/>
  <c r="P29" i="38"/>
  <c r="M43" i="38"/>
  <c r="E39" i="31"/>
  <c r="M42" i="38"/>
  <c r="M44" i="38"/>
  <c r="Q20" i="38"/>
  <c r="Q31" i="38"/>
  <c r="H23" i="31"/>
  <c r="E42" i="31"/>
  <c r="E47" i="31"/>
  <c r="I25" i="31"/>
  <c r="G27" i="31"/>
  <c r="K40" i="31"/>
  <c r="G41" i="31"/>
  <c r="E17" i="31"/>
  <c r="O35" i="38"/>
  <c r="Q14" i="38"/>
  <c r="N14" i="38"/>
  <c r="E16" i="31"/>
  <c r="M16" i="38"/>
  <c r="P34" i="38"/>
  <c r="O28" i="38"/>
  <c r="O45" i="38"/>
  <c r="M37" i="38"/>
  <c r="O31" i="38"/>
  <c r="E25" i="31"/>
  <c r="G39" i="31"/>
  <c r="H29" i="31"/>
  <c r="E40" i="31"/>
  <c r="E36" i="31"/>
  <c r="O36" i="38"/>
  <c r="Q27" i="38"/>
  <c r="Q32" i="38"/>
  <c r="E22" i="31"/>
  <c r="Q33" i="38"/>
  <c r="I27" i="31"/>
  <c r="E27" i="31"/>
  <c r="P20" i="38"/>
  <c r="M31" i="38"/>
  <c r="E26" i="31"/>
  <c r="G20" i="31"/>
  <c r="P32" i="38"/>
  <c r="E49" i="31"/>
  <c r="E24" i="31"/>
  <c r="E31" i="31"/>
  <c r="G35" i="31"/>
  <c r="O33" i="38"/>
  <c r="H21" i="31"/>
  <c r="Q23" i="38"/>
  <c r="M46" i="38"/>
  <c r="P18" i="38"/>
  <c r="M15" i="38"/>
  <c r="H17" i="31"/>
  <c r="O46" i="38"/>
  <c r="N24" i="38"/>
  <c r="Q24" i="38"/>
  <c r="J27" i="31"/>
  <c r="H26" i="31"/>
  <c r="J26" i="31"/>
  <c r="E29" i="31"/>
  <c r="P25" i="38"/>
  <c r="G40" i="31"/>
  <c r="E37" i="31"/>
  <c r="E28" i="31"/>
  <c r="E46" i="31"/>
  <c r="O23" i="38"/>
  <c r="P39" i="38"/>
  <c r="J23" i="31"/>
  <c r="O22" i="38"/>
  <c r="N39" i="38"/>
  <c r="G38" i="31"/>
  <c r="O39" i="38"/>
  <c r="G47" i="31"/>
  <c r="K43" i="31"/>
  <c r="E38" i="31"/>
  <c r="J31" i="31"/>
  <c r="E23" i="31"/>
  <c r="N27" i="38"/>
  <c r="H45" i="31"/>
  <c r="P36" i="38"/>
  <c r="N22" i="38"/>
  <c r="P19" i="38"/>
  <c r="O17" i="38"/>
  <c r="E19" i="31"/>
  <c r="O38" i="38"/>
  <c r="K15" i="31"/>
  <c r="J24" i="31"/>
  <c r="P28" i="38"/>
  <c r="O42" i="38"/>
  <c r="H28" i="31"/>
  <c r="J40" i="31"/>
  <c r="P17" i="38"/>
  <c r="K22" i="31"/>
  <c r="G30" i="31"/>
  <c r="Q26" i="38"/>
  <c r="K39" i="31"/>
  <c r="K45" i="31"/>
  <c r="P47" i="38"/>
  <c r="J30" i="31"/>
  <c r="Q36" i="38"/>
  <c r="E48" i="31"/>
  <c r="Q25" i="38"/>
  <c r="H48" i="31"/>
  <c r="I20" i="31"/>
  <c r="E45" i="31"/>
  <c r="N46" i="38"/>
  <c r="Q41" i="38"/>
  <c r="G34" i="31"/>
  <c r="E34" i="31"/>
  <c r="Q38" i="38"/>
  <c r="J48" i="31"/>
  <c r="E52" i="31"/>
  <c r="K16" i="31"/>
  <c r="N19" i="38"/>
  <c r="K18" i="31"/>
  <c r="G45" i="31"/>
  <c r="O21" i="38"/>
  <c r="K28" i="31"/>
  <c r="J14" i="31"/>
  <c r="M14" i="38"/>
  <c r="Q17" i="38"/>
  <c r="K19" i="31"/>
  <c r="P21" i="38"/>
  <c r="O47" i="38"/>
  <c r="Q42" i="38"/>
  <c r="Q35" i="38"/>
  <c r="N43" i="38"/>
  <c r="E18" i="31"/>
  <c r="N38" i="38"/>
  <c r="K34" i="31"/>
  <c r="N42" i="38"/>
  <c r="M32" i="38"/>
  <c r="E43" i="31"/>
  <c r="G25" i="31"/>
  <c r="H33" i="31"/>
  <c r="G21" i="31"/>
  <c r="E30" i="31"/>
  <c r="I40" i="31"/>
  <c r="H47" i="31"/>
  <c r="Q30" i="38"/>
  <c r="N44" i="38"/>
  <c r="N32" i="38"/>
  <c r="N35" i="38"/>
  <c r="E44" i="31"/>
  <c r="E20" i="31"/>
  <c r="I29" i="31"/>
  <c r="P15" i="38"/>
  <c r="H16" i="31"/>
  <c r="O15" i="38"/>
  <c r="H18" i="31"/>
  <c r="E15" i="31"/>
  <c r="E32" i="31"/>
  <c r="O30" i="38"/>
  <c r="G36" i="31"/>
  <c r="I34" i="31"/>
  <c r="M25" i="38"/>
  <c r="G22" i="31"/>
  <c r="H41" i="31"/>
  <c r="P45" i="38"/>
  <c r="J37" i="31"/>
  <c r="H37" i="31"/>
  <c r="H20" i="31"/>
  <c r="N31" i="38"/>
  <c r="O24" i="38"/>
  <c r="O37" i="38"/>
  <c r="Q29" i="38"/>
  <c r="P22" i="38"/>
  <c r="E41" i="31"/>
  <c r="E35" i="31"/>
  <c r="Q46" i="38"/>
  <c r="E51" i="31"/>
  <c r="K49" i="31"/>
  <c r="E50" i="31"/>
  <c r="N30" i="38"/>
  <c r="G33" i="31"/>
  <c r="K52" i="31"/>
  <c r="K47" i="31"/>
  <c r="O41" i="38"/>
  <c r="J38" i="31"/>
  <c r="P33" i="38"/>
  <c r="M26" i="38"/>
  <c r="I32" i="31"/>
  <c r="I49" i="31"/>
  <c r="I26" i="31"/>
  <c r="I44" i="31"/>
  <c r="P41" i="38"/>
  <c r="P42" i="38"/>
  <c r="M29" i="38"/>
  <c r="J49" i="31"/>
  <c r="E21" i="31"/>
  <c r="J52" i="31"/>
  <c r="O18" i="38"/>
  <c r="P16" i="38"/>
  <c r="E33" i="31"/>
  <c r="E14" i="31"/>
  <c r="M17" i="38"/>
  <c r="O19" i="38"/>
  <c r="H34" i="31"/>
  <c r="J22" i="31"/>
  <c r="K46" i="31"/>
  <c r="N33" i="38"/>
  <c r="I52" i="31"/>
  <c r="O29" i="38"/>
  <c r="K30" i="31"/>
  <c r="O40" i="38"/>
  <c r="N16" i="38"/>
  <c r="I37" i="31"/>
  <c r="J19" i="31"/>
  <c r="I39" i="31"/>
  <c r="I17" i="31"/>
  <c r="N45" i="38"/>
  <c r="M36" i="38"/>
  <c r="Q18" i="38"/>
  <c r="Q19" i="38"/>
  <c r="G16" i="31"/>
  <c r="K14" i="31"/>
  <c r="H14" i="31"/>
  <c r="O44" i="38"/>
  <c r="I50" i="31"/>
  <c r="J16" i="31"/>
  <c r="I41" i="31"/>
  <c r="N34" i="38"/>
  <c r="O26" i="38"/>
  <c r="G23" i="31"/>
  <c r="J42" i="31"/>
  <c r="J41" i="31"/>
  <c r="P27" i="38"/>
  <c r="G50" i="31"/>
  <c r="I19" i="31"/>
  <c r="P40" i="38"/>
  <c r="K48" i="31"/>
  <c r="I45" i="31"/>
  <c r="I18" i="31"/>
  <c r="O32" i="38"/>
  <c r="G17" i="31"/>
  <c r="M33" i="38"/>
  <c r="G29" i="31"/>
  <c r="P38" i="38"/>
  <c r="G51" i="31"/>
  <c r="G52" i="31"/>
  <c r="J33" i="31"/>
  <c r="J34" i="31"/>
  <c r="H49" i="31"/>
  <c r="G15" i="31"/>
  <c r="K50" i="31"/>
  <c r="M47" i="38"/>
  <c r="H39" i="31"/>
  <c r="I38" i="31"/>
  <c r="M38" i="38"/>
  <c r="J36" i="31"/>
  <c r="H27" i="31"/>
  <c r="I23" i="31"/>
  <c r="O27" i="38"/>
  <c r="J39" i="31"/>
  <c r="N17" i="38"/>
  <c r="I48" i="31"/>
  <c r="P23" i="38"/>
  <c r="P37" i="38"/>
  <c r="M35" i="38"/>
  <c r="H22" i="31"/>
  <c r="Q43" i="38"/>
  <c r="I22" i="31"/>
  <c r="J18" i="31"/>
  <c r="N41" i="38"/>
  <c r="M20" i="38"/>
  <c r="H32" i="31"/>
  <c r="I30" i="31"/>
  <c r="N18" i="38"/>
  <c r="H38" i="31"/>
  <c r="Q28" i="38"/>
  <c r="O34" i="38"/>
  <c r="K17" i="31"/>
  <c r="I15" i="31"/>
  <c r="M45" i="38"/>
  <c r="M21" i="38"/>
  <c r="H44" i="31"/>
  <c r="G32" i="31"/>
  <c r="P14" i="38"/>
  <c r="G49" i="31"/>
  <c r="H35" i="31"/>
  <c r="J15" i="31"/>
  <c r="Q34" i="38"/>
  <c r="H42" i="31"/>
  <c r="H19" i="31"/>
  <c r="N47" i="38"/>
  <c r="K41" i="31"/>
  <c r="G14" i="31"/>
  <c r="O20" i="38"/>
  <c r="J47" i="31"/>
  <c r="P30" i="38"/>
  <c r="Q45" i="38"/>
  <c r="I21" i="31"/>
  <c r="M34" i="38"/>
  <c r="M30" i="38"/>
  <c r="H46" i="31"/>
  <c r="K38" i="31"/>
  <c r="Q22" i="38"/>
  <c r="Q16" i="38"/>
  <c r="K25" i="31"/>
  <c r="K36" i="31"/>
  <c r="K26" i="31"/>
  <c r="J50" i="31"/>
  <c r="M40" i="38"/>
  <c r="J25" i="31"/>
  <c r="M27" i="38"/>
  <c r="K20" i="31"/>
  <c r="M41" i="38"/>
  <c r="Q40" i="38"/>
  <c r="N21" i="38"/>
  <c r="O25" i="38"/>
  <c r="H52" i="31"/>
  <c r="K32" i="31"/>
  <c r="I33" i="31"/>
  <c r="J20" i="31"/>
  <c r="K33" i="31"/>
  <c r="I51" i="31"/>
  <c r="G46" i="31"/>
  <c r="N29" i="38"/>
  <c r="K27" i="31"/>
  <c r="K31" i="31"/>
  <c r="G43" i="31"/>
  <c r="K23" i="31"/>
  <c r="I35" i="31"/>
  <c r="J32" i="31"/>
  <c r="M39" i="38"/>
  <c r="G31" i="31"/>
  <c r="I36" i="31"/>
  <c r="N26" i="38"/>
  <c r="P26" i="38"/>
  <c r="H50" i="31"/>
  <c r="H36" i="31"/>
  <c r="G48" i="31"/>
  <c r="G26" i="31"/>
  <c r="J29" i="31"/>
  <c r="N23" i="38"/>
  <c r="Q39" i="38"/>
  <c r="J45" i="31"/>
  <c r="G42" i="31"/>
  <c r="Q47" i="38"/>
  <c r="G44" i="31"/>
  <c r="Q37" i="38"/>
  <c r="K35" i="31"/>
  <c r="H24" i="31"/>
  <c r="K21" i="31"/>
  <c r="P24" i="38"/>
  <c r="I31" i="31"/>
  <c r="J28" i="31"/>
  <c r="P35" i="38"/>
  <c r="J21" i="31"/>
  <c r="J51" i="31"/>
  <c r="H43" i="31"/>
  <c r="I47" i="31"/>
  <c r="K24" i="31"/>
  <c r="K42" i="31"/>
  <c r="I42" i="31"/>
  <c r="H30" i="31"/>
  <c r="G37" i="31"/>
  <c r="I46" i="31"/>
  <c r="I28" i="31"/>
  <c r="R22" i="43" l="1"/>
  <c r="R21" i="43"/>
  <c r="E52" i="43"/>
  <c r="D52" i="43" s="1"/>
  <c r="B33" i="42" s="1"/>
  <c r="E44" i="43"/>
  <c r="E51" i="43"/>
  <c r="D51" i="43" s="1"/>
  <c r="B32" i="42" s="1"/>
  <c r="E55" i="43"/>
  <c r="D55" i="43" s="1"/>
  <c r="B36" i="42" s="1"/>
  <c r="E54" i="43"/>
  <c r="D54" i="43" s="1"/>
  <c r="B35" i="42" s="1"/>
  <c r="E53" i="43"/>
  <c r="E43" i="43"/>
  <c r="E46" i="43"/>
  <c r="D46" i="43" s="1"/>
  <c r="B42" i="42" s="1"/>
  <c r="E47" i="43"/>
  <c r="D47" i="43" s="1"/>
  <c r="B43" i="42" s="1"/>
  <c r="E45" i="43"/>
  <c r="D45" i="43" s="1"/>
  <c r="B41" i="42" s="1"/>
  <c r="R11" i="43"/>
  <c r="R12" i="43"/>
  <c r="R10" i="43"/>
  <c r="R15" i="43"/>
  <c r="R20" i="43"/>
  <c r="R16" i="43"/>
  <c r="R19" i="43"/>
  <c r="R13" i="43"/>
  <c r="R18" i="43"/>
  <c r="R14" i="43"/>
  <c r="R17" i="43"/>
  <c r="F18" i="28"/>
  <c r="F17" i="28"/>
  <c r="E30" i="43"/>
  <c r="E37" i="43"/>
  <c r="E38" i="43"/>
  <c r="E36" i="43"/>
  <c r="E39" i="43"/>
  <c r="E31" i="43"/>
  <c r="E29" i="43"/>
  <c r="E27" i="43"/>
  <c r="E28" i="43"/>
  <c r="W35" i="43"/>
  <c r="H23" i="42" s="1"/>
  <c r="X35" i="43"/>
  <c r="I23" i="42" s="1"/>
  <c r="Y35" i="43"/>
  <c r="J23" i="42" s="1"/>
  <c r="Z35" i="43"/>
  <c r="K23" i="42" s="1"/>
  <c r="V35" i="43"/>
  <c r="G23" i="42" s="1"/>
  <c r="B35" i="43"/>
  <c r="O23" i="42" s="1"/>
  <c r="A35" i="43"/>
  <c r="P23" i="42" s="1"/>
  <c r="G35" i="43"/>
  <c r="E23" i="42" s="1"/>
  <c r="H35" i="43"/>
  <c r="C23" i="42"/>
  <c r="G12" i="28"/>
  <c r="G13" i="28"/>
  <c r="H7" i="28"/>
  <c r="I7" i="28" s="1"/>
  <c r="J7" i="28" s="1"/>
  <c r="K7" i="28" s="1"/>
  <c r="L7" i="28" s="1"/>
  <c r="M7" i="28" s="1"/>
  <c r="N7" i="28" s="1"/>
  <c r="O7" i="28" s="1"/>
  <c r="P7" i="28" s="1"/>
  <c r="Q7" i="28" s="1"/>
  <c r="R7" i="28" s="1"/>
  <c r="S7" i="28" s="1"/>
  <c r="T7" i="28" s="1"/>
  <c r="U7" i="28" s="1"/>
  <c r="V7" i="28" s="1"/>
  <c r="G15" i="28"/>
  <c r="G10" i="28"/>
  <c r="G8" i="28"/>
  <c r="G11" i="28"/>
  <c r="G14" i="28"/>
  <c r="G9" i="28"/>
  <c r="G16" i="28"/>
  <c r="C34" i="42" l="1"/>
  <c r="D53" i="43"/>
  <c r="B34" i="42" s="1"/>
  <c r="Z39" i="43"/>
  <c r="K27" i="42" s="1"/>
  <c r="D39" i="43"/>
  <c r="B27" i="42" s="1"/>
  <c r="Y31" i="43"/>
  <c r="J20" i="42" s="1"/>
  <c r="D31" i="43"/>
  <c r="B20" i="42" s="1"/>
  <c r="B36" i="43"/>
  <c r="O24" i="42" s="1"/>
  <c r="D36" i="43"/>
  <c r="B24" i="42" s="1"/>
  <c r="G44" i="43"/>
  <c r="E40" i="42" s="1"/>
  <c r="D44" i="43"/>
  <c r="B40" i="42" s="1"/>
  <c r="Y37" i="43"/>
  <c r="J25" i="42" s="1"/>
  <c r="D37" i="43"/>
  <c r="B25" i="42" s="1"/>
  <c r="A38" i="43"/>
  <c r="P26" i="42" s="1"/>
  <c r="D38" i="43"/>
  <c r="B26" i="42" s="1"/>
  <c r="Y28" i="43"/>
  <c r="J17" i="42" s="1"/>
  <c r="D28" i="43"/>
  <c r="B17" i="42" s="1"/>
  <c r="V30" i="43"/>
  <c r="G19" i="42" s="1"/>
  <c r="D30" i="43"/>
  <c r="B19" i="42" s="1"/>
  <c r="V29" i="43"/>
  <c r="G18" i="42" s="1"/>
  <c r="D29" i="43"/>
  <c r="B18" i="42" s="1"/>
  <c r="X27" i="43"/>
  <c r="I16" i="42" s="1"/>
  <c r="D27" i="43"/>
  <c r="B16" i="42" s="1"/>
  <c r="G43" i="43"/>
  <c r="E39" i="42" s="1"/>
  <c r="D43" i="43"/>
  <c r="B39" i="42" s="1"/>
  <c r="S22" i="43"/>
  <c r="S21" i="43"/>
  <c r="S14" i="43"/>
  <c r="S17" i="43"/>
  <c r="S19" i="43"/>
  <c r="S15" i="43"/>
  <c r="S16" i="43"/>
  <c r="S13" i="43"/>
  <c r="S11" i="43"/>
  <c r="S20" i="43"/>
  <c r="S10" i="43"/>
  <c r="S18" i="43"/>
  <c r="S12" i="43"/>
  <c r="G17" i="28"/>
  <c r="G18" i="28"/>
  <c r="C18" i="42"/>
  <c r="G36" i="43"/>
  <c r="E24" i="42" s="1"/>
  <c r="B29" i="43"/>
  <c r="O18" i="42" s="1"/>
  <c r="G30" i="43"/>
  <c r="E19" i="42" s="1"/>
  <c r="C27" i="42"/>
  <c r="H39" i="43"/>
  <c r="Z30" i="43"/>
  <c r="K19" i="42" s="1"/>
  <c r="C19" i="42"/>
  <c r="H36" i="43"/>
  <c r="H30" i="43"/>
  <c r="C24" i="42"/>
  <c r="C26" i="42"/>
  <c r="W38" i="43"/>
  <c r="H26" i="42" s="1"/>
  <c r="B30" i="43"/>
  <c r="O19" i="42" s="1"/>
  <c r="G39" i="43"/>
  <c r="E27" i="42" s="1"/>
  <c r="Y39" i="43"/>
  <c r="J27" i="42" s="1"/>
  <c r="A39" i="43"/>
  <c r="P27" i="42" s="1"/>
  <c r="G38" i="43"/>
  <c r="E26" i="42" s="1"/>
  <c r="Z38" i="43"/>
  <c r="K26" i="42" s="1"/>
  <c r="C25" i="42"/>
  <c r="B38" i="43"/>
  <c r="O26" i="42" s="1"/>
  <c r="G37" i="43"/>
  <c r="E25" i="42" s="1"/>
  <c r="Y38" i="43"/>
  <c r="J26" i="42" s="1"/>
  <c r="W37" i="43"/>
  <c r="H25" i="42" s="1"/>
  <c r="H38" i="43"/>
  <c r="V38" i="43"/>
  <c r="G26" i="42" s="1"/>
  <c r="A30" i="43"/>
  <c r="P19" i="42" s="1"/>
  <c r="X38" i="43"/>
  <c r="I26" i="42" s="1"/>
  <c r="X37" i="43"/>
  <c r="I25" i="42" s="1"/>
  <c r="V37" i="43"/>
  <c r="G25" i="42" s="1"/>
  <c r="B37" i="43"/>
  <c r="O25" i="42" s="1"/>
  <c r="Z37" i="43"/>
  <c r="K25" i="42" s="1"/>
  <c r="Y30" i="43"/>
  <c r="J19" i="42" s="1"/>
  <c r="A37" i="43"/>
  <c r="P25" i="42" s="1"/>
  <c r="W30" i="43"/>
  <c r="H19" i="42" s="1"/>
  <c r="H37" i="43"/>
  <c r="X39" i="43"/>
  <c r="I27" i="42" s="1"/>
  <c r="W39" i="43"/>
  <c r="H27" i="42" s="1"/>
  <c r="G27" i="43"/>
  <c r="E16" i="42" s="1"/>
  <c r="V39" i="43"/>
  <c r="G27" i="42" s="1"/>
  <c r="H29" i="43"/>
  <c r="A29" i="43"/>
  <c r="P18" i="42" s="1"/>
  <c r="G29" i="43"/>
  <c r="E18" i="42" s="1"/>
  <c r="X29" i="43"/>
  <c r="I18" i="42" s="1"/>
  <c r="Y29" i="43"/>
  <c r="J18" i="42" s="1"/>
  <c r="W29" i="43"/>
  <c r="H18" i="42" s="1"/>
  <c r="B39" i="43"/>
  <c r="O27" i="42" s="1"/>
  <c r="Z29" i="43"/>
  <c r="K18" i="42" s="1"/>
  <c r="X36" i="43"/>
  <c r="I24" i="42" s="1"/>
  <c r="C16" i="42"/>
  <c r="G31" i="43"/>
  <c r="E20" i="42" s="1"/>
  <c r="A31" i="43"/>
  <c r="P20" i="42" s="1"/>
  <c r="B31" i="43"/>
  <c r="O20" i="42" s="1"/>
  <c r="C20" i="42"/>
  <c r="H31" i="43"/>
  <c r="X31" i="43"/>
  <c r="I20" i="42" s="1"/>
  <c r="X30" i="43"/>
  <c r="I19" i="42" s="1"/>
  <c r="V31" i="43"/>
  <c r="G20" i="42" s="1"/>
  <c r="W27" i="43"/>
  <c r="H16" i="42" s="1"/>
  <c r="Z31" i="43"/>
  <c r="K20" i="42" s="1"/>
  <c r="W31" i="43"/>
  <c r="H20" i="42" s="1"/>
  <c r="B27" i="43"/>
  <c r="O16" i="42" s="1"/>
  <c r="W36" i="43"/>
  <c r="H24" i="42" s="1"/>
  <c r="H27" i="43"/>
  <c r="Y27" i="43"/>
  <c r="J16" i="42" s="1"/>
  <c r="V27" i="43"/>
  <c r="G16" i="42" s="1"/>
  <c r="Z27" i="43"/>
  <c r="K16" i="42" s="1"/>
  <c r="A36" i="43"/>
  <c r="P24" i="42" s="1"/>
  <c r="A27" i="43"/>
  <c r="P16" i="42" s="1"/>
  <c r="Y36" i="43"/>
  <c r="J24" i="42" s="1"/>
  <c r="V36" i="43"/>
  <c r="G24" i="42" s="1"/>
  <c r="H53" i="43"/>
  <c r="D34" i="42" s="1"/>
  <c r="Z36" i="43"/>
  <c r="K24" i="42" s="1"/>
  <c r="G53" i="43"/>
  <c r="E34" i="42" s="1"/>
  <c r="W28" i="43"/>
  <c r="H17" i="42" s="1"/>
  <c r="H28" i="43"/>
  <c r="Z28" i="43"/>
  <c r="K17" i="42" s="1"/>
  <c r="C17" i="42"/>
  <c r="B28" i="43"/>
  <c r="O17" i="42" s="1"/>
  <c r="X28" i="43"/>
  <c r="I17" i="42" s="1"/>
  <c r="G28" i="43"/>
  <c r="E17" i="42" s="1"/>
  <c r="A28" i="43"/>
  <c r="P17" i="42" s="1"/>
  <c r="V28" i="43"/>
  <c r="G17" i="42" s="1"/>
  <c r="H43" i="43"/>
  <c r="D39" i="42" s="1"/>
  <c r="H44" i="43"/>
  <c r="D40" i="42" s="1"/>
  <c r="Z53" i="43"/>
  <c r="K34" i="42" s="1"/>
  <c r="Y53" i="43"/>
  <c r="J34" i="42" s="1"/>
  <c r="X53" i="43"/>
  <c r="I34" i="42" s="1"/>
  <c r="W53" i="43"/>
  <c r="H34" i="42" s="1"/>
  <c r="A53" i="43"/>
  <c r="P34" i="42" s="1"/>
  <c r="V53" i="43"/>
  <c r="G34" i="42" s="1"/>
  <c r="B53" i="43"/>
  <c r="O34" i="42" s="1"/>
  <c r="V45" i="43"/>
  <c r="G41" i="42" s="1"/>
  <c r="W45" i="43"/>
  <c r="H41" i="42" s="1"/>
  <c r="A45" i="43"/>
  <c r="P41" i="42" s="1"/>
  <c r="X45" i="43"/>
  <c r="I41" i="42" s="1"/>
  <c r="C41" i="42"/>
  <c r="Y45" i="43"/>
  <c r="J41" i="42" s="1"/>
  <c r="B45" i="43"/>
  <c r="O41" i="42" s="1"/>
  <c r="Z45" i="43"/>
  <c r="K41" i="42" s="1"/>
  <c r="W51" i="43"/>
  <c r="H32" i="42" s="1"/>
  <c r="X51" i="43"/>
  <c r="I32" i="42" s="1"/>
  <c r="Y51" i="43"/>
  <c r="J32" i="42" s="1"/>
  <c r="Z51" i="43"/>
  <c r="K32" i="42" s="1"/>
  <c r="C32" i="42"/>
  <c r="V51" i="43"/>
  <c r="G32" i="42" s="1"/>
  <c r="B51" i="43"/>
  <c r="O32" i="42" s="1"/>
  <c r="A51" i="43"/>
  <c r="P32" i="42" s="1"/>
  <c r="W43" i="43"/>
  <c r="H39" i="42" s="1"/>
  <c r="X43" i="43"/>
  <c r="I39" i="42" s="1"/>
  <c r="B43" i="43"/>
  <c r="O39" i="42" s="1"/>
  <c r="Y43" i="43"/>
  <c r="J39" i="42" s="1"/>
  <c r="A43" i="43"/>
  <c r="P39" i="42" s="1"/>
  <c r="Z43" i="43"/>
  <c r="K39" i="42" s="1"/>
  <c r="V43" i="43"/>
  <c r="G39" i="42" s="1"/>
  <c r="C39" i="42"/>
  <c r="Z52" i="43"/>
  <c r="K33" i="42" s="1"/>
  <c r="B52" i="43"/>
  <c r="O33" i="42" s="1"/>
  <c r="A52" i="43"/>
  <c r="P33" i="42" s="1"/>
  <c r="Y52" i="43"/>
  <c r="J33" i="42" s="1"/>
  <c r="V52" i="43"/>
  <c r="G33" i="42" s="1"/>
  <c r="W52" i="43"/>
  <c r="H33" i="42" s="1"/>
  <c r="X52" i="43"/>
  <c r="I33" i="42" s="1"/>
  <c r="C33" i="42"/>
  <c r="X46" i="43"/>
  <c r="I42" i="42" s="1"/>
  <c r="A46" i="43"/>
  <c r="P42" i="42" s="1"/>
  <c r="Y46" i="43"/>
  <c r="J42" i="42" s="1"/>
  <c r="W46" i="43"/>
  <c r="H42" i="42" s="1"/>
  <c r="Z46" i="43"/>
  <c r="K42" i="42" s="1"/>
  <c r="C42" i="42"/>
  <c r="B46" i="43"/>
  <c r="O42" i="42" s="1"/>
  <c r="V46" i="43"/>
  <c r="G42" i="42" s="1"/>
  <c r="C36" i="42"/>
  <c r="V55" i="43"/>
  <c r="G36" i="42" s="1"/>
  <c r="Z55" i="43"/>
  <c r="K36" i="42" s="1"/>
  <c r="W55" i="43"/>
  <c r="H36" i="42" s="1"/>
  <c r="B55" i="43"/>
  <c r="O36" i="42" s="1"/>
  <c r="X55" i="43"/>
  <c r="I36" i="42" s="1"/>
  <c r="A55" i="43"/>
  <c r="P36" i="42" s="1"/>
  <c r="Y55" i="43"/>
  <c r="J36" i="42" s="1"/>
  <c r="X54" i="43"/>
  <c r="I35" i="42" s="1"/>
  <c r="A54" i="43"/>
  <c r="P35" i="42" s="1"/>
  <c r="Y54" i="43"/>
  <c r="J35" i="42" s="1"/>
  <c r="C35" i="42"/>
  <c r="Z54" i="43"/>
  <c r="K35" i="42" s="1"/>
  <c r="V54" i="43"/>
  <c r="G35" i="42" s="1"/>
  <c r="B54" i="43"/>
  <c r="O35" i="42" s="1"/>
  <c r="W54" i="43"/>
  <c r="H35" i="42" s="1"/>
  <c r="A47" i="43"/>
  <c r="P43" i="42" s="1"/>
  <c r="Z47" i="43"/>
  <c r="K43" i="42" s="1"/>
  <c r="V47" i="43"/>
  <c r="G43" i="42" s="1"/>
  <c r="W47" i="43"/>
  <c r="H43" i="42" s="1"/>
  <c r="X47" i="43"/>
  <c r="I43" i="42" s="1"/>
  <c r="C43" i="42"/>
  <c r="Y47" i="43"/>
  <c r="J43" i="42" s="1"/>
  <c r="B47" i="43"/>
  <c r="O43" i="42" s="1"/>
  <c r="Z44" i="43"/>
  <c r="K40" i="42" s="1"/>
  <c r="C40" i="42"/>
  <c r="B44" i="43"/>
  <c r="O40" i="42" s="1"/>
  <c r="V44" i="43"/>
  <c r="G40" i="42" s="1"/>
  <c r="W44" i="43"/>
  <c r="H40" i="42" s="1"/>
  <c r="X44" i="43"/>
  <c r="I40" i="42" s="1"/>
  <c r="A44" i="43"/>
  <c r="P40" i="42" s="1"/>
  <c r="Y44" i="43"/>
  <c r="J40" i="42" s="1"/>
  <c r="G55" i="43"/>
  <c r="E36" i="42" s="1"/>
  <c r="H55" i="43"/>
  <c r="D36" i="42" s="1"/>
  <c r="G47" i="43"/>
  <c r="E43" i="42" s="1"/>
  <c r="H47" i="43"/>
  <c r="D43" i="42" s="1"/>
  <c r="G54" i="43"/>
  <c r="E35" i="42" s="1"/>
  <c r="H54" i="43"/>
  <c r="D35" i="42" s="1"/>
  <c r="H46" i="43"/>
  <c r="D42" i="42" s="1"/>
  <c r="G46" i="43"/>
  <c r="E42" i="42" s="1"/>
  <c r="H45" i="43"/>
  <c r="D41" i="42" s="1"/>
  <c r="G45" i="43"/>
  <c r="E41" i="42" s="1"/>
  <c r="H51" i="43"/>
  <c r="D32" i="42" s="1"/>
  <c r="G51" i="43"/>
  <c r="E32" i="42" s="1"/>
  <c r="H52" i="43"/>
  <c r="D33" i="42" s="1"/>
  <c r="G52" i="43"/>
  <c r="E33" i="42" s="1"/>
  <c r="H16" i="28"/>
  <c r="I16" i="28" s="1"/>
  <c r="J16" i="28" s="1"/>
  <c r="K16" i="28" s="1"/>
  <c r="L16" i="28" s="1"/>
  <c r="M16" i="28" s="1"/>
  <c r="N16" i="28" s="1"/>
  <c r="O16" i="28" s="1"/>
  <c r="P16" i="28" s="1"/>
  <c r="Q16" i="28" s="1"/>
  <c r="R16" i="28" s="1"/>
  <c r="S16" i="28" s="1"/>
  <c r="T16" i="28" s="1"/>
  <c r="U16" i="28" s="1"/>
  <c r="V16" i="28" s="1"/>
  <c r="H8" i="28"/>
  <c r="H11" i="28"/>
  <c r="I11" i="28" s="1"/>
  <c r="J11" i="28" s="1"/>
  <c r="K11" i="28" s="1"/>
  <c r="L11" i="28" s="1"/>
  <c r="M11" i="28" s="1"/>
  <c r="N11" i="28" s="1"/>
  <c r="O11" i="28" s="1"/>
  <c r="P11" i="28" s="1"/>
  <c r="Q11" i="28" s="1"/>
  <c r="R11" i="28" s="1"/>
  <c r="S11" i="28" s="1"/>
  <c r="T11" i="28" s="1"/>
  <c r="U11" i="28" s="1"/>
  <c r="V11" i="28" s="1"/>
  <c r="H9" i="28"/>
  <c r="I9" i="28" s="1"/>
  <c r="J9" i="28" s="1"/>
  <c r="K9" i="28" s="1"/>
  <c r="L9" i="28" s="1"/>
  <c r="M9" i="28" s="1"/>
  <c r="N9" i="28" s="1"/>
  <c r="O9" i="28" s="1"/>
  <c r="P9" i="28" s="1"/>
  <c r="Q9" i="28" s="1"/>
  <c r="R9" i="28" s="1"/>
  <c r="S9" i="28" s="1"/>
  <c r="T9" i="28" s="1"/>
  <c r="U9" i="28" s="1"/>
  <c r="V9" i="28" s="1"/>
  <c r="H10" i="28"/>
  <c r="I10" i="28" s="1"/>
  <c r="J10" i="28" s="1"/>
  <c r="K10" i="28" s="1"/>
  <c r="L10" i="28" s="1"/>
  <c r="M10" i="28" s="1"/>
  <c r="N10" i="28" s="1"/>
  <c r="O10" i="28" s="1"/>
  <c r="P10" i="28" s="1"/>
  <c r="Q10" i="28" s="1"/>
  <c r="R10" i="28" s="1"/>
  <c r="S10" i="28" s="1"/>
  <c r="T10" i="28" s="1"/>
  <c r="U10" i="28" s="1"/>
  <c r="V10" i="28" s="1"/>
  <c r="H13" i="28"/>
  <c r="I13" i="28" s="1"/>
  <c r="J13" i="28" s="1"/>
  <c r="K13" i="28" s="1"/>
  <c r="L13" i="28" s="1"/>
  <c r="M13" i="28" s="1"/>
  <c r="N13" i="28" s="1"/>
  <c r="O13" i="28" s="1"/>
  <c r="P13" i="28" s="1"/>
  <c r="Q13" i="28" s="1"/>
  <c r="R13" i="28" s="1"/>
  <c r="S13" i="28" s="1"/>
  <c r="T13" i="28" s="1"/>
  <c r="U13" i="28" s="1"/>
  <c r="V13" i="28" s="1"/>
  <c r="H14" i="28"/>
  <c r="I14" i="28" s="1"/>
  <c r="J14" i="28" s="1"/>
  <c r="K14" i="28" s="1"/>
  <c r="L14" i="28" s="1"/>
  <c r="M14" i="28" s="1"/>
  <c r="N14" i="28" s="1"/>
  <c r="O14" i="28" s="1"/>
  <c r="P14" i="28" s="1"/>
  <c r="Q14" i="28" s="1"/>
  <c r="R14" i="28" s="1"/>
  <c r="S14" i="28" s="1"/>
  <c r="T14" i="28" s="1"/>
  <c r="U14" i="28" s="1"/>
  <c r="V14" i="28" s="1"/>
  <c r="H15" i="28"/>
  <c r="I15" i="28" s="1"/>
  <c r="J15" i="28" s="1"/>
  <c r="K15" i="28" s="1"/>
  <c r="L15" i="28" s="1"/>
  <c r="M15" i="28" s="1"/>
  <c r="N15" i="28" s="1"/>
  <c r="O15" i="28" s="1"/>
  <c r="P15" i="28" s="1"/>
  <c r="Q15" i="28" s="1"/>
  <c r="R15" i="28" s="1"/>
  <c r="S15" i="28" s="1"/>
  <c r="T15" i="28" s="1"/>
  <c r="U15" i="28" s="1"/>
  <c r="V15" i="28" s="1"/>
  <c r="H12" i="28"/>
  <c r="I12" i="28" s="1"/>
  <c r="J12" i="28" s="1"/>
  <c r="K12" i="28" s="1"/>
  <c r="L12" i="28" s="1"/>
  <c r="M12" i="28" s="1"/>
  <c r="N12" i="28" s="1"/>
  <c r="O12" i="28" s="1"/>
  <c r="P12" i="28" s="1"/>
  <c r="Q12" i="28" s="1"/>
  <c r="R12" i="28" s="1"/>
  <c r="S12" i="28" s="1"/>
  <c r="T12" i="28" s="1"/>
  <c r="U12" i="28" s="1"/>
  <c r="V12" i="28" s="1"/>
  <c r="T21" i="43" l="1"/>
  <c r="O22" i="43"/>
  <c r="X22" i="43" s="1"/>
  <c r="T22" i="43"/>
  <c r="O21" i="43"/>
  <c r="E25" i="44" s="1"/>
  <c r="O15" i="43"/>
  <c r="X15" i="43" s="1"/>
  <c r="O10" i="43"/>
  <c r="Y10" i="43" s="1"/>
  <c r="T18" i="43"/>
  <c r="T20" i="43"/>
  <c r="O13" i="43"/>
  <c r="W13" i="43" s="1"/>
  <c r="T12" i="43"/>
  <c r="T15" i="43"/>
  <c r="O12" i="43"/>
  <c r="X12" i="43" s="1"/>
  <c r="O16" i="43"/>
  <c r="Y16" i="43" s="1"/>
  <c r="T13" i="43"/>
  <c r="T19" i="43"/>
  <c r="O11" i="43"/>
  <c r="Y11" i="43" s="1"/>
  <c r="T16" i="43"/>
  <c r="T11" i="43"/>
  <c r="T17" i="43"/>
  <c r="O14" i="43"/>
  <c r="Y14" i="43" s="1"/>
  <c r="T10" i="43"/>
  <c r="T14" i="43"/>
  <c r="H17" i="28"/>
  <c r="I17" i="28" s="1"/>
  <c r="J17" i="28" s="1"/>
  <c r="K17" i="28" s="1"/>
  <c r="L17" i="28" s="1"/>
  <c r="M17" i="28" s="1"/>
  <c r="N17" i="28" s="1"/>
  <c r="O17" i="28" s="1"/>
  <c r="P17" i="28" s="1"/>
  <c r="Q17" i="28" s="1"/>
  <c r="R17" i="28" s="1"/>
  <c r="S17" i="28" s="1"/>
  <c r="T17" i="28" s="1"/>
  <c r="U17" i="28" s="1"/>
  <c r="V17" i="28" s="1"/>
  <c r="H18" i="28"/>
  <c r="I18" i="28" s="1"/>
  <c r="J18" i="28" s="1"/>
  <c r="K18" i="28" s="1"/>
  <c r="L18" i="28" s="1"/>
  <c r="M18" i="28" s="1"/>
  <c r="N18" i="28" s="1"/>
  <c r="O18" i="28" s="1"/>
  <c r="P18" i="28" s="1"/>
  <c r="Q18" i="28" s="1"/>
  <c r="R18" i="28" s="1"/>
  <c r="S18" i="28" s="1"/>
  <c r="T18" i="28" s="1"/>
  <c r="U18" i="28" s="1"/>
  <c r="V18" i="28" s="1"/>
  <c r="O18" i="43"/>
  <c r="O19" i="43"/>
  <c r="O20" i="43"/>
  <c r="O17" i="43"/>
  <c r="I8" i="28"/>
  <c r="Y22" i="43" l="1"/>
  <c r="W22" i="43"/>
  <c r="V22" i="43"/>
  <c r="Z22" i="43"/>
  <c r="V21" i="43"/>
  <c r="W21" i="43"/>
  <c r="X21" i="43"/>
  <c r="Y21" i="43"/>
  <c r="Z21" i="43"/>
  <c r="W15" i="43"/>
  <c r="Z15" i="43"/>
  <c r="Y15" i="43"/>
  <c r="E19" i="44"/>
  <c r="V15" i="43"/>
  <c r="V10" i="43"/>
  <c r="X10" i="43"/>
  <c r="W10" i="43"/>
  <c r="E14" i="44"/>
  <c r="Z10" i="43"/>
  <c r="E26" i="44"/>
  <c r="W16" i="43"/>
  <c r="X16" i="43"/>
  <c r="E20" i="44"/>
  <c r="E16" i="44"/>
  <c r="Y12" i="43"/>
  <c r="Y13" i="43"/>
  <c r="Z13" i="43"/>
  <c r="V16" i="43"/>
  <c r="V13" i="43"/>
  <c r="Z12" i="43"/>
  <c r="X13" i="43"/>
  <c r="E17" i="44"/>
  <c r="X14" i="43"/>
  <c r="V11" i="43"/>
  <c r="V12" i="43"/>
  <c r="Z14" i="43"/>
  <c r="Z11" i="43"/>
  <c r="V14" i="43"/>
  <c r="W11" i="43"/>
  <c r="W12" i="43"/>
  <c r="Z16" i="43"/>
  <c r="E18" i="44"/>
  <c r="E15" i="44"/>
  <c r="W14" i="43"/>
  <c r="X11" i="43"/>
  <c r="Z17" i="43"/>
  <c r="W20" i="43"/>
  <c r="E24" i="44"/>
  <c r="V20" i="43"/>
  <c r="X20" i="43"/>
  <c r="Y20" i="43"/>
  <c r="Z20" i="43"/>
  <c r="Z19" i="43"/>
  <c r="E23" i="44"/>
  <c r="V19" i="43"/>
  <c r="W19" i="43"/>
  <c r="Y19" i="43"/>
  <c r="X19" i="43"/>
  <c r="Y17" i="43"/>
  <c r="E21" i="44"/>
  <c r="V17" i="43"/>
  <c r="W17" i="43"/>
  <c r="X17" i="43"/>
  <c r="Z18" i="43"/>
  <c r="X18" i="43"/>
  <c r="E22" i="44"/>
  <c r="W18" i="43"/>
  <c r="V18" i="43"/>
  <c r="Y18" i="43"/>
  <c r="J8" i="28"/>
  <c r="K8" i="28" l="1"/>
  <c r="L8" i="28" l="1"/>
  <c r="M8" i="28" l="1"/>
  <c r="N8" i="28" l="1"/>
  <c r="O8" i="28" l="1"/>
  <c r="P8" i="28" l="1"/>
  <c r="Q8" i="28" l="1"/>
  <c r="R8" i="28" l="1"/>
  <c r="P1" i="34"/>
  <c r="S8" i="28" l="1"/>
  <c r="T8" i="28" s="1"/>
  <c r="U8" i="28" s="1"/>
  <c r="V8" i="28" s="1"/>
  <c r="S28" i="34"/>
  <c r="P28" i="34"/>
  <c r="M28" i="34"/>
  <c r="D34" i="39" s="1"/>
  <c r="R28" i="34"/>
  <c r="O28" i="34"/>
  <c r="E34" i="39" s="1"/>
  <c r="X56" i="38" s="1"/>
  <c r="Q28" i="34"/>
  <c r="N28" i="34"/>
  <c r="A34" i="39" s="1"/>
  <c r="AH56" i="38" s="1"/>
  <c r="B49" i="40"/>
  <c r="B50" i="40"/>
  <c r="S32" i="34"/>
  <c r="N32" i="34"/>
  <c r="A38" i="39" s="1"/>
  <c r="M32" i="34"/>
  <c r="D38" i="39" s="1"/>
  <c r="O32" i="34"/>
  <c r="E38" i="39" s="1"/>
  <c r="Q32" i="34"/>
  <c r="R32" i="34"/>
  <c r="P32" i="34"/>
  <c r="B51" i="40"/>
  <c r="S35" i="34"/>
  <c r="O35" i="34"/>
  <c r="E41" i="39" s="1"/>
  <c r="M35" i="34"/>
  <c r="D41" i="39" s="1"/>
  <c r="R35" i="34"/>
  <c r="Q35" i="34"/>
  <c r="N35" i="34"/>
  <c r="A41" i="39" s="1"/>
  <c r="P35" i="34"/>
  <c r="S22" i="34"/>
  <c r="N22" i="34"/>
  <c r="A28" i="39" s="1"/>
  <c r="AH50" i="38" s="1"/>
  <c r="P22" i="34"/>
  <c r="Q22" i="34"/>
  <c r="M22" i="34"/>
  <c r="D28" i="39" s="1"/>
  <c r="R22" i="34"/>
  <c r="O22" i="34"/>
  <c r="E28" i="39" s="1"/>
  <c r="X50" i="38" s="1"/>
  <c r="S33" i="34"/>
  <c r="O33" i="34"/>
  <c r="E39" i="39" s="1"/>
  <c r="N33" i="34"/>
  <c r="A39" i="39" s="1"/>
  <c r="P33" i="34"/>
  <c r="Q33" i="34"/>
  <c r="M33" i="34"/>
  <c r="D39" i="39" s="1"/>
  <c r="R33" i="34"/>
  <c r="M20" i="34"/>
  <c r="D26" i="39" s="1"/>
  <c r="P20" i="34"/>
  <c r="O20" i="34"/>
  <c r="E26" i="39" s="1"/>
  <c r="X48" i="38" s="1"/>
  <c r="N20" i="34"/>
  <c r="A26" i="39" s="1"/>
  <c r="AH48" i="38" s="1"/>
  <c r="S20" i="34"/>
  <c r="Q20" i="34"/>
  <c r="R20" i="34"/>
  <c r="S30" i="34"/>
  <c r="M30" i="34"/>
  <c r="D36" i="39" s="1"/>
  <c r="R30" i="34"/>
  <c r="N30" i="34"/>
  <c r="A36" i="39" s="1"/>
  <c r="P30" i="34"/>
  <c r="Q30" i="34"/>
  <c r="O30" i="34"/>
  <c r="E36" i="39" s="1"/>
  <c r="S24" i="34"/>
  <c r="P24" i="34"/>
  <c r="N24" i="34"/>
  <c r="A30" i="39" s="1"/>
  <c r="AH52" i="38" s="1"/>
  <c r="R24" i="34"/>
  <c r="M24" i="34"/>
  <c r="D30" i="39" s="1"/>
  <c r="Q24" i="34"/>
  <c r="O24" i="34"/>
  <c r="E30" i="39" s="1"/>
  <c r="X52" i="38" s="1"/>
  <c r="S25" i="34"/>
  <c r="M25" i="34"/>
  <c r="D31" i="39" s="1"/>
  <c r="R25" i="34"/>
  <c r="P25" i="34"/>
  <c r="O25" i="34"/>
  <c r="E31" i="39" s="1"/>
  <c r="X53" i="38" s="1"/>
  <c r="Q25" i="34"/>
  <c r="N25" i="34"/>
  <c r="A31" i="39" s="1"/>
  <c r="AH53" i="38" s="1"/>
  <c r="S23" i="34"/>
  <c r="Q23" i="34"/>
  <c r="P23" i="34"/>
  <c r="R23" i="34"/>
  <c r="M23" i="34"/>
  <c r="D29" i="39" s="1"/>
  <c r="N23" i="34"/>
  <c r="A29" i="39" s="1"/>
  <c r="AH51" i="38" s="1"/>
  <c r="O23" i="34"/>
  <c r="E29" i="39" s="1"/>
  <c r="X51" i="38" s="1"/>
  <c r="B48" i="40"/>
  <c r="S27" i="34"/>
  <c r="P27" i="34"/>
  <c r="O27" i="34"/>
  <c r="E33" i="39" s="1"/>
  <c r="X55" i="38" s="1"/>
  <c r="N27" i="34"/>
  <c r="A33" i="39" s="1"/>
  <c r="AH55" i="38" s="1"/>
  <c r="Q27" i="34"/>
  <c r="M27" i="34"/>
  <c r="D33" i="39" s="1"/>
  <c r="R27" i="34"/>
  <c r="S21" i="34"/>
  <c r="R21" i="34"/>
  <c r="N21" i="34"/>
  <c r="A27" i="39" s="1"/>
  <c r="AH49" i="38" s="1"/>
  <c r="P21" i="34"/>
  <c r="Q21" i="34"/>
  <c r="O21" i="34"/>
  <c r="E27" i="39" s="1"/>
  <c r="X49" i="38" s="1"/>
  <c r="M21" i="34"/>
  <c r="D27" i="39" s="1"/>
  <c r="S26" i="34"/>
  <c r="N26" i="34"/>
  <c r="A32" i="39" s="1"/>
  <c r="AH54" i="38" s="1"/>
  <c r="Q26" i="34"/>
  <c r="M26" i="34"/>
  <c r="D32" i="39" s="1"/>
  <c r="P26" i="34"/>
  <c r="O26" i="34"/>
  <c r="E32" i="39" s="1"/>
  <c r="X54" i="38" s="1"/>
  <c r="R26" i="34"/>
  <c r="S29" i="34"/>
  <c r="R29" i="34"/>
  <c r="O29" i="34"/>
  <c r="E35" i="39" s="1"/>
  <c r="P29" i="34"/>
  <c r="Q29" i="34"/>
  <c r="N29" i="34"/>
  <c r="A35" i="39" s="1"/>
  <c r="M29" i="34"/>
  <c r="D35" i="39" s="1"/>
  <c r="S31" i="34"/>
  <c r="R31" i="34"/>
  <c r="N31" i="34"/>
  <c r="A37" i="39" s="1"/>
  <c r="P31" i="34"/>
  <c r="Q31" i="34"/>
  <c r="O31" i="34"/>
  <c r="E37" i="39" s="1"/>
  <c r="M31" i="34"/>
  <c r="D37" i="39" s="1"/>
  <c r="S34" i="34"/>
  <c r="P34" i="34"/>
  <c r="N34" i="34"/>
  <c r="A40" i="39" s="1"/>
  <c r="R34" i="34"/>
  <c r="Q34" i="34"/>
  <c r="O34" i="34"/>
  <c r="E40" i="39" s="1"/>
  <c r="M34" i="34"/>
  <c r="D40" i="39" s="1"/>
  <c r="S19" i="34"/>
  <c r="P19" i="34"/>
  <c r="R19" i="34"/>
  <c r="M19" i="34"/>
  <c r="D25" i="39" s="1"/>
  <c r="N19" i="34"/>
  <c r="A25" i="39" s="1"/>
  <c r="AH47" i="38" s="1"/>
  <c r="Q19" i="34"/>
  <c r="O19" i="34"/>
  <c r="E25" i="39" s="1"/>
  <c r="X47" i="38" s="1"/>
  <c r="M1" i="34"/>
  <c r="D7" i="39" s="1"/>
  <c r="O1" i="34"/>
  <c r="E7" i="39" s="1"/>
  <c r="AJ7" i="39" s="1"/>
  <c r="N1" i="34"/>
  <c r="A7" i="39" s="1"/>
  <c r="AH29" i="38" s="1"/>
  <c r="R1" i="34"/>
  <c r="Q1" i="34"/>
  <c r="S18" i="34"/>
  <c r="O18" i="34"/>
  <c r="E24" i="39" s="1"/>
  <c r="X46" i="38" s="1"/>
  <c r="M18" i="34"/>
  <c r="D24" i="39" s="1"/>
  <c r="Q18" i="34"/>
  <c r="R18" i="34"/>
  <c r="N18" i="34"/>
  <c r="A24" i="39" s="1"/>
  <c r="AH46" i="38" s="1"/>
  <c r="P18" i="34"/>
  <c r="Q17" i="34"/>
  <c r="R17" i="34"/>
  <c r="P17" i="34"/>
  <c r="M17" i="34"/>
  <c r="D23" i="39" s="1"/>
  <c r="N17" i="34"/>
  <c r="A23" i="39" s="1"/>
  <c r="AH45" i="38" s="1"/>
  <c r="O17" i="34"/>
  <c r="E23" i="39" s="1"/>
  <c r="X45" i="38" s="1"/>
  <c r="S17" i="34"/>
  <c r="O16" i="34"/>
  <c r="E22" i="39" s="1"/>
  <c r="X44" i="38" s="1"/>
  <c r="P16" i="34"/>
  <c r="Q16" i="34"/>
  <c r="N16" i="34"/>
  <c r="A22" i="39" s="1"/>
  <c r="AH44" i="38" s="1"/>
  <c r="R16" i="34"/>
  <c r="M16" i="34"/>
  <c r="D22" i="39" s="1"/>
  <c r="N11" i="34"/>
  <c r="A17" i="39" s="1"/>
  <c r="O11" i="34"/>
  <c r="E17" i="39" s="1"/>
  <c r="M11" i="34"/>
  <c r="D17" i="39" s="1"/>
  <c r="AN17" i="39" s="1"/>
  <c r="P11" i="34"/>
  <c r="Q11" i="34"/>
  <c r="R11" i="34"/>
  <c r="M15" i="34"/>
  <c r="D21" i="39" s="1"/>
  <c r="N15" i="34"/>
  <c r="A21" i="39" s="1"/>
  <c r="AH43" i="38" s="1"/>
  <c r="O15" i="34"/>
  <c r="E21" i="39" s="1"/>
  <c r="X43" i="38" s="1"/>
  <c r="P15" i="34"/>
  <c r="Q15" i="34"/>
  <c r="R15" i="34"/>
  <c r="P8" i="34"/>
  <c r="Q8" i="34"/>
  <c r="R8" i="34"/>
  <c r="O8" i="34"/>
  <c r="E14" i="39" s="1"/>
  <c r="M8" i="34"/>
  <c r="D14" i="39" s="1"/>
  <c r="N8" i="34"/>
  <c r="A14" i="39" s="1"/>
  <c r="M3" i="34"/>
  <c r="D9" i="39" s="1"/>
  <c r="N3" i="34"/>
  <c r="A9" i="39" s="1"/>
  <c r="O3" i="34"/>
  <c r="E9" i="39" s="1"/>
  <c r="P3" i="34"/>
  <c r="Q3" i="34"/>
  <c r="R3" i="34"/>
  <c r="O4" i="34"/>
  <c r="E10" i="39" s="1"/>
  <c r="P4" i="34"/>
  <c r="Q4" i="34"/>
  <c r="N4" i="34"/>
  <c r="A10" i="39" s="1"/>
  <c r="R4" i="34"/>
  <c r="M4" i="34"/>
  <c r="D10" i="39" s="1"/>
  <c r="Q13" i="34"/>
  <c r="R13" i="34"/>
  <c r="P13" i="34"/>
  <c r="M13" i="34"/>
  <c r="D19" i="39" s="1"/>
  <c r="N13" i="34"/>
  <c r="A19" i="39" s="1"/>
  <c r="O13" i="34"/>
  <c r="E19" i="39" s="1"/>
  <c r="Q14" i="34"/>
  <c r="M14" i="34"/>
  <c r="D20" i="39" s="1"/>
  <c r="N14" i="34"/>
  <c r="A20" i="39" s="1"/>
  <c r="AH42" i="38" s="1"/>
  <c r="O14" i="34"/>
  <c r="E20" i="39" s="1"/>
  <c r="X42" i="38" s="1"/>
  <c r="P14" i="34"/>
  <c r="R14" i="34"/>
  <c r="R5" i="34"/>
  <c r="P5" i="34"/>
  <c r="M5" i="34"/>
  <c r="D11" i="39" s="1"/>
  <c r="N5" i="34"/>
  <c r="A11" i="39" s="1"/>
  <c r="O5" i="34"/>
  <c r="E11" i="39" s="1"/>
  <c r="Q5" i="34"/>
  <c r="O12" i="34"/>
  <c r="E18" i="39" s="1"/>
  <c r="P12" i="34"/>
  <c r="Q12" i="34"/>
  <c r="R12" i="34"/>
  <c r="N12" i="34"/>
  <c r="A18" i="39" s="1"/>
  <c r="M12" i="34"/>
  <c r="D18" i="39" s="1"/>
  <c r="M2" i="34"/>
  <c r="D8" i="39" s="1"/>
  <c r="N2" i="34"/>
  <c r="A8" i="39" s="1"/>
  <c r="O2" i="34"/>
  <c r="E8" i="39" s="1"/>
  <c r="P2" i="34"/>
  <c r="Q2" i="34"/>
  <c r="R2" i="34"/>
  <c r="Q10" i="34"/>
  <c r="M10" i="34"/>
  <c r="D16" i="39" s="1"/>
  <c r="N10" i="34"/>
  <c r="A16" i="39" s="1"/>
  <c r="O10" i="34"/>
  <c r="E16" i="39" s="1"/>
  <c r="P10" i="34"/>
  <c r="R10" i="34"/>
  <c r="M6" i="34"/>
  <c r="D12" i="39" s="1"/>
  <c r="N6" i="34"/>
  <c r="A12" i="39" s="1"/>
  <c r="R6" i="34"/>
  <c r="O6" i="34"/>
  <c r="E12" i="39" s="1"/>
  <c r="P6" i="34"/>
  <c r="Q6" i="34"/>
  <c r="N7" i="34"/>
  <c r="A13" i="39" s="1"/>
  <c r="M7" i="34"/>
  <c r="D13" i="39" s="1"/>
  <c r="O7" i="34"/>
  <c r="E13" i="39" s="1"/>
  <c r="P7" i="34"/>
  <c r="Q7" i="34"/>
  <c r="R7" i="34"/>
  <c r="Q9" i="34"/>
  <c r="R9" i="34"/>
  <c r="P9" i="34"/>
  <c r="M9" i="34"/>
  <c r="D15" i="39" s="1"/>
  <c r="N9" i="34"/>
  <c r="A15" i="39" s="1"/>
  <c r="O9" i="34"/>
  <c r="E15" i="39" s="1"/>
  <c r="AN14" i="39" l="1"/>
  <c r="AN37" i="39"/>
  <c r="AN39" i="39"/>
  <c r="AN36" i="39"/>
  <c r="AN12" i="39"/>
  <c r="AN15" i="39"/>
  <c r="AN19" i="39"/>
  <c r="AN35" i="39"/>
  <c r="AN40" i="39"/>
  <c r="AN29" i="39"/>
  <c r="W51" i="38"/>
  <c r="W53" i="38"/>
  <c r="AN31" i="39"/>
  <c r="W50" i="38"/>
  <c r="AN28" i="39"/>
  <c r="W44" i="38"/>
  <c r="AN22" i="39"/>
  <c r="W54" i="38"/>
  <c r="AN32" i="39"/>
  <c r="B47" i="40"/>
  <c r="AN41" i="39"/>
  <c r="AN38" i="39"/>
  <c r="W48" i="38"/>
  <c r="AN26" i="39"/>
  <c r="AN21" i="39"/>
  <c r="W43" i="38"/>
  <c r="AN23" i="39"/>
  <c r="W45" i="38"/>
  <c r="W46" i="38"/>
  <c r="AN24" i="39"/>
  <c r="W56" i="38"/>
  <c r="AN34" i="39"/>
  <c r="W42" i="38"/>
  <c r="AN20" i="39"/>
  <c r="W52" i="38"/>
  <c r="AN30" i="39"/>
  <c r="W47" i="38"/>
  <c r="AN25" i="39"/>
  <c r="W49" i="38"/>
  <c r="AN27" i="39"/>
  <c r="W55" i="38"/>
  <c r="AN33" i="39"/>
  <c r="W31" i="38"/>
  <c r="AN9" i="39"/>
  <c r="B42" i="40"/>
  <c r="AN13" i="39"/>
  <c r="B43" i="40"/>
  <c r="B45" i="40"/>
  <c r="B13" i="40"/>
  <c r="AN7" i="39"/>
  <c r="B46" i="40"/>
  <c r="B44" i="40"/>
  <c r="AN8" i="39"/>
  <c r="AN18" i="39"/>
  <c r="AN10" i="39"/>
  <c r="AN16" i="39"/>
  <c r="AN11" i="39"/>
  <c r="G22" i="43"/>
  <c r="F26" i="44" s="1"/>
  <c r="G21" i="43"/>
  <c r="F25" i="44" s="1"/>
  <c r="G10" i="43"/>
  <c r="F14" i="44" s="1"/>
  <c r="G17" i="43"/>
  <c r="F21" i="44" s="1"/>
  <c r="G19" i="43"/>
  <c r="F23" i="44" s="1"/>
  <c r="G16" i="43"/>
  <c r="F20" i="44" s="1"/>
  <c r="G15" i="43"/>
  <c r="F19" i="44" s="1"/>
  <c r="G12" i="43"/>
  <c r="F16" i="44" s="1"/>
  <c r="G11" i="43"/>
  <c r="F15" i="44" s="1"/>
  <c r="G14" i="43"/>
  <c r="F18" i="44" s="1"/>
  <c r="G13" i="43"/>
  <c r="F17" i="44" s="1"/>
  <c r="G18" i="43"/>
  <c r="F22" i="44" s="1"/>
  <c r="G20" i="43"/>
  <c r="F24" i="44" s="1"/>
  <c r="C40" i="39"/>
  <c r="O46" i="40" s="1"/>
  <c r="B40" i="39"/>
  <c r="P46" i="40" s="1"/>
  <c r="B33" i="40"/>
  <c r="B39" i="40"/>
  <c r="O48" i="40"/>
  <c r="P48" i="40"/>
  <c r="C50" i="40"/>
  <c r="D50" i="40"/>
  <c r="AA27" i="39"/>
  <c r="X27" i="39"/>
  <c r="AD27" i="39"/>
  <c r="S27" i="39"/>
  <c r="AF27" i="39"/>
  <c r="AJ27" i="39"/>
  <c r="T27" i="39"/>
  <c r="H27" i="39" s="1"/>
  <c r="Z27" i="39"/>
  <c r="AE27" i="39"/>
  <c r="V27" i="39"/>
  <c r="R27" i="39"/>
  <c r="L27" i="39" s="1"/>
  <c r="Y49" i="38" s="1"/>
  <c r="W27" i="39"/>
  <c r="AL27" i="39"/>
  <c r="AK27" i="39"/>
  <c r="AC27" i="39"/>
  <c r="Y27" i="39"/>
  <c r="U27" i="39"/>
  <c r="G27" i="39" s="1"/>
  <c r="AH27" i="39"/>
  <c r="K27" i="39" s="1"/>
  <c r="AB27" i="39"/>
  <c r="AG27" i="39"/>
  <c r="AI27" i="39"/>
  <c r="C33" i="40"/>
  <c r="B37" i="40"/>
  <c r="B34" i="40"/>
  <c r="P51" i="40"/>
  <c r="O51" i="40"/>
  <c r="C38" i="39"/>
  <c r="O44" i="40" s="1"/>
  <c r="B38" i="39"/>
  <c r="P44" i="40" s="1"/>
  <c r="C34" i="39"/>
  <c r="O40" i="40" s="1"/>
  <c r="B34" i="39"/>
  <c r="P40" i="40" s="1"/>
  <c r="B41" i="40"/>
  <c r="W57" i="38"/>
  <c r="C38" i="40"/>
  <c r="Y32" i="39"/>
  <c r="V32" i="39"/>
  <c r="AF32" i="39"/>
  <c r="AI32" i="39"/>
  <c r="X32" i="39"/>
  <c r="AJ32" i="39"/>
  <c r="AG32" i="39"/>
  <c r="AA32" i="39"/>
  <c r="S32" i="39"/>
  <c r="K32" i="39" s="1"/>
  <c r="T32" i="39"/>
  <c r="AK32" i="39"/>
  <c r="U32" i="39"/>
  <c r="R32" i="39"/>
  <c r="L32" i="39" s="1"/>
  <c r="Y54" i="38" s="1"/>
  <c r="AE32" i="39"/>
  <c r="W32" i="39"/>
  <c r="AH32" i="39"/>
  <c r="AD32" i="39"/>
  <c r="AL32" i="39"/>
  <c r="Z32" i="39"/>
  <c r="AB32" i="39"/>
  <c r="AC32" i="39"/>
  <c r="B33" i="39"/>
  <c r="P39" i="40" s="1"/>
  <c r="C33" i="39"/>
  <c r="O39" i="40" s="1"/>
  <c r="R36" i="39"/>
  <c r="L36" i="39" s="1"/>
  <c r="D42" i="40" s="1"/>
  <c r="AD36" i="39"/>
  <c r="AI36" i="39"/>
  <c r="W36" i="39"/>
  <c r="C42" i="40"/>
  <c r="AJ36" i="39"/>
  <c r="AG36" i="39"/>
  <c r="AF36" i="39"/>
  <c r="X36" i="39"/>
  <c r="AH36" i="39"/>
  <c r="AB36" i="39"/>
  <c r="V36" i="39"/>
  <c r="Y36" i="39"/>
  <c r="AK36" i="39"/>
  <c r="S36" i="39"/>
  <c r="AA36" i="39"/>
  <c r="AL36" i="39"/>
  <c r="U36" i="39"/>
  <c r="J36" i="39" s="1"/>
  <c r="T36" i="39"/>
  <c r="AC36" i="39"/>
  <c r="Z36" i="39"/>
  <c r="AE36" i="39"/>
  <c r="D51" i="40"/>
  <c r="C51" i="40"/>
  <c r="B35" i="39"/>
  <c r="P41" i="40" s="1"/>
  <c r="C35" i="39"/>
  <c r="O41" i="40" s="1"/>
  <c r="AH57" i="38"/>
  <c r="AE33" i="39"/>
  <c r="AI33" i="39"/>
  <c r="AD33" i="39"/>
  <c r="C39" i="40"/>
  <c r="AC33" i="39"/>
  <c r="AJ33" i="39"/>
  <c r="AG33" i="39"/>
  <c r="S33" i="39"/>
  <c r="H33" i="39" s="1"/>
  <c r="W33" i="39"/>
  <c r="AF33" i="39"/>
  <c r="X33" i="39"/>
  <c r="Y33" i="39"/>
  <c r="AA33" i="39"/>
  <c r="AL33" i="39"/>
  <c r="V33" i="39"/>
  <c r="AK33" i="39"/>
  <c r="R33" i="39"/>
  <c r="L33" i="39" s="1"/>
  <c r="Y55" i="38" s="1"/>
  <c r="AH33" i="39"/>
  <c r="AB33" i="39"/>
  <c r="Z33" i="39"/>
  <c r="T33" i="39"/>
  <c r="U33" i="39"/>
  <c r="R30" i="39"/>
  <c r="L30" i="39" s="1"/>
  <c r="Y52" i="38" s="1"/>
  <c r="AL30" i="39"/>
  <c r="S30" i="39"/>
  <c r="G30" i="39" s="1"/>
  <c r="AB30" i="39"/>
  <c r="U30" i="39"/>
  <c r="T30" i="39"/>
  <c r="AG30" i="39"/>
  <c r="AK30" i="39"/>
  <c r="AA30" i="39"/>
  <c r="AD30" i="39"/>
  <c r="AI30" i="39"/>
  <c r="W30" i="39"/>
  <c r="C36" i="40"/>
  <c r="AH30" i="39"/>
  <c r="AJ30" i="39"/>
  <c r="AF30" i="39"/>
  <c r="AE30" i="39"/>
  <c r="X30" i="39"/>
  <c r="V30" i="39"/>
  <c r="I30" i="39" s="1"/>
  <c r="Z52" i="38" s="1"/>
  <c r="AC30" i="39"/>
  <c r="Z30" i="39"/>
  <c r="Y30" i="39"/>
  <c r="C47" i="40"/>
  <c r="W41" i="39"/>
  <c r="AE41" i="39"/>
  <c r="X41" i="39"/>
  <c r="T41" i="39"/>
  <c r="Z41" i="39"/>
  <c r="AF41" i="39"/>
  <c r="U41" i="39"/>
  <c r="H41" i="39" s="1"/>
  <c r="V41" i="39"/>
  <c r="AJ41" i="39"/>
  <c r="AG41" i="39"/>
  <c r="AK41" i="39"/>
  <c r="R41" i="39"/>
  <c r="L41" i="39" s="1"/>
  <c r="D47" i="40" s="1"/>
  <c r="AL41" i="39"/>
  <c r="AA41" i="39"/>
  <c r="AD41" i="39"/>
  <c r="S41" i="39"/>
  <c r="AI41" i="39"/>
  <c r="Y41" i="39"/>
  <c r="AC41" i="39"/>
  <c r="AB41" i="39"/>
  <c r="AH41" i="39"/>
  <c r="O49" i="40"/>
  <c r="P49" i="40"/>
  <c r="AJ34" i="39"/>
  <c r="S34" i="39"/>
  <c r="J34" i="39" s="1"/>
  <c r="AC34" i="39"/>
  <c r="X34" i="39"/>
  <c r="AH34" i="39"/>
  <c r="AF34" i="39"/>
  <c r="T34" i="39"/>
  <c r="AG34" i="39"/>
  <c r="AA34" i="39"/>
  <c r="U34" i="39"/>
  <c r="W34" i="39"/>
  <c r="AI34" i="39"/>
  <c r="R34" i="39"/>
  <c r="L34" i="39" s="1"/>
  <c r="Y56" i="38" s="1"/>
  <c r="C40" i="40"/>
  <c r="AL34" i="39"/>
  <c r="V34" i="39"/>
  <c r="AK34" i="39"/>
  <c r="AB34" i="39"/>
  <c r="AD34" i="39"/>
  <c r="Y34" i="39"/>
  <c r="AE34" i="39"/>
  <c r="Z34" i="39"/>
  <c r="W37" i="39"/>
  <c r="AF37" i="39"/>
  <c r="C43" i="40"/>
  <c r="Y37" i="39"/>
  <c r="AJ37" i="39"/>
  <c r="AC37" i="39"/>
  <c r="U37" i="39"/>
  <c r="AE37" i="39"/>
  <c r="AB37" i="39"/>
  <c r="R37" i="39"/>
  <c r="L37" i="39" s="1"/>
  <c r="D43" i="40" s="1"/>
  <c r="AD37" i="39"/>
  <c r="AG37" i="39"/>
  <c r="AA37" i="39"/>
  <c r="AH37" i="39"/>
  <c r="Z37" i="39"/>
  <c r="T37" i="39"/>
  <c r="J37" i="39"/>
  <c r="V37" i="39"/>
  <c r="X37" i="39"/>
  <c r="AI37" i="39"/>
  <c r="F37" i="39" s="1"/>
  <c r="E43" i="40" s="1"/>
  <c r="AL37" i="39"/>
  <c r="S37" i="39"/>
  <c r="I37" i="39" s="1"/>
  <c r="AK37" i="39"/>
  <c r="B38" i="40"/>
  <c r="B27" i="39"/>
  <c r="P33" i="40" s="1"/>
  <c r="C27" i="39"/>
  <c r="O33" i="40" s="1"/>
  <c r="B31" i="39"/>
  <c r="P37" i="40" s="1"/>
  <c r="C31" i="39"/>
  <c r="O37" i="40" s="1"/>
  <c r="B26" i="39"/>
  <c r="P32" i="40" s="1"/>
  <c r="C26" i="39"/>
  <c r="O32" i="40" s="1"/>
  <c r="C39" i="39"/>
  <c r="O45" i="40" s="1"/>
  <c r="B39" i="39"/>
  <c r="P45" i="40" s="1"/>
  <c r="C28" i="39"/>
  <c r="O34" i="40" s="1"/>
  <c r="B28" i="39"/>
  <c r="P34" i="40" s="1"/>
  <c r="P50" i="40"/>
  <c r="O50" i="40"/>
  <c r="X40" i="39"/>
  <c r="AC40" i="39"/>
  <c r="AE40" i="39"/>
  <c r="S40" i="39"/>
  <c r="AL40" i="39"/>
  <c r="R40" i="39"/>
  <c r="L40" i="39" s="1"/>
  <c r="D46" i="40" s="1"/>
  <c r="AK40" i="39"/>
  <c r="AH40" i="39"/>
  <c r="Y40" i="39"/>
  <c r="AB40" i="39"/>
  <c r="AG40" i="39"/>
  <c r="AF40" i="39"/>
  <c r="AA40" i="39"/>
  <c r="Z40" i="39"/>
  <c r="AJ40" i="39"/>
  <c r="T40" i="39"/>
  <c r="AD40" i="39"/>
  <c r="AI40" i="39"/>
  <c r="C46" i="40"/>
  <c r="U40" i="39"/>
  <c r="W40" i="39"/>
  <c r="H40" i="39" s="1"/>
  <c r="V40" i="39"/>
  <c r="J40" i="39" s="1"/>
  <c r="C35" i="40"/>
  <c r="AC29" i="39"/>
  <c r="AA29" i="39"/>
  <c r="AH29" i="39"/>
  <c r="AE29" i="39"/>
  <c r="AK29" i="39"/>
  <c r="AB29" i="39"/>
  <c r="AL29" i="39"/>
  <c r="V29" i="39"/>
  <c r="R29" i="39"/>
  <c r="L29" i="39" s="1"/>
  <c r="Y51" i="38" s="1"/>
  <c r="AJ29" i="39"/>
  <c r="U29" i="39"/>
  <c r="Z29" i="39"/>
  <c r="X29" i="39"/>
  <c r="Y29" i="39"/>
  <c r="AI29" i="39"/>
  <c r="T29" i="39"/>
  <c r="AD29" i="39"/>
  <c r="S29" i="39"/>
  <c r="G29" i="39" s="1"/>
  <c r="W29" i="39"/>
  <c r="AG29" i="39"/>
  <c r="AF29" i="39"/>
  <c r="B36" i="40"/>
  <c r="C36" i="39"/>
  <c r="O42" i="40" s="1"/>
  <c r="B36" i="39"/>
  <c r="P42" i="40" s="1"/>
  <c r="AE26" i="39"/>
  <c r="AK26" i="39"/>
  <c r="AL26" i="39"/>
  <c r="AJ26" i="39"/>
  <c r="AF26" i="39"/>
  <c r="AI26" i="39"/>
  <c r="AB26" i="39"/>
  <c r="R26" i="39"/>
  <c r="L26" i="39" s="1"/>
  <c r="Y48" i="38" s="1"/>
  <c r="S26" i="39"/>
  <c r="X26" i="39"/>
  <c r="T26" i="39"/>
  <c r="Z26" i="39"/>
  <c r="C32" i="40"/>
  <c r="AH26" i="39"/>
  <c r="V26" i="39"/>
  <c r="AG26" i="39"/>
  <c r="Y26" i="39"/>
  <c r="AA26" i="39"/>
  <c r="W26" i="39"/>
  <c r="AD26" i="39"/>
  <c r="U26" i="39"/>
  <c r="K26" i="39" s="1"/>
  <c r="AC26" i="39"/>
  <c r="AJ39" i="39"/>
  <c r="X39" i="39"/>
  <c r="AB39" i="39"/>
  <c r="AI39" i="39"/>
  <c r="AA39" i="39"/>
  <c r="Z39" i="39"/>
  <c r="U39" i="39"/>
  <c r="AF39" i="39"/>
  <c r="C45" i="40"/>
  <c r="V39" i="39"/>
  <c r="Y39" i="39"/>
  <c r="W39" i="39"/>
  <c r="AK39" i="39"/>
  <c r="AC39" i="39"/>
  <c r="AG39" i="39"/>
  <c r="R39" i="39"/>
  <c r="L39" i="39" s="1"/>
  <c r="D45" i="40" s="1"/>
  <c r="AD39" i="39"/>
  <c r="S39" i="39"/>
  <c r="J39" i="39" s="1"/>
  <c r="AL39" i="39"/>
  <c r="AE39" i="39"/>
  <c r="AH39" i="39"/>
  <c r="T39" i="39"/>
  <c r="B40" i="40"/>
  <c r="C41" i="40"/>
  <c r="AK35" i="39"/>
  <c r="S35" i="39"/>
  <c r="X35" i="39"/>
  <c r="AC35" i="39"/>
  <c r="AL35" i="39"/>
  <c r="AB35" i="39"/>
  <c r="Z35" i="39"/>
  <c r="V35" i="39"/>
  <c r="AA35" i="39"/>
  <c r="AJ35" i="39"/>
  <c r="AD35" i="39"/>
  <c r="AH35" i="39"/>
  <c r="AG35" i="39"/>
  <c r="AF35" i="39"/>
  <c r="T35" i="39"/>
  <c r="G35" i="39" s="1"/>
  <c r="AE35" i="39"/>
  <c r="Y35" i="39"/>
  <c r="X57" i="38"/>
  <c r="AI35" i="39"/>
  <c r="U35" i="39"/>
  <c r="F35" i="39"/>
  <c r="E41" i="40" s="1"/>
  <c r="R35" i="39"/>
  <c r="L35" i="39" s="1"/>
  <c r="W35" i="39"/>
  <c r="B32" i="39"/>
  <c r="P38" i="40" s="1"/>
  <c r="C32" i="39"/>
  <c r="O38" i="40" s="1"/>
  <c r="D48" i="40"/>
  <c r="C48" i="40"/>
  <c r="B29" i="39"/>
  <c r="P35" i="40" s="1"/>
  <c r="C29" i="39"/>
  <c r="O35" i="40" s="1"/>
  <c r="T31" i="39"/>
  <c r="AF31" i="39"/>
  <c r="AD31" i="39"/>
  <c r="AJ31" i="39"/>
  <c r="AC31" i="39"/>
  <c r="AA31" i="39"/>
  <c r="C37" i="40"/>
  <c r="X31" i="39"/>
  <c r="AI31" i="39"/>
  <c r="Z31" i="39"/>
  <c r="W31" i="39"/>
  <c r="AL31" i="39"/>
  <c r="AG31" i="39"/>
  <c r="S31" i="39"/>
  <c r="AK31" i="39"/>
  <c r="U31" i="39"/>
  <c r="Y31" i="39"/>
  <c r="AE31" i="39"/>
  <c r="V31" i="39"/>
  <c r="J31" i="39" s="1"/>
  <c r="R31" i="39"/>
  <c r="L31" i="39" s="1"/>
  <c r="Y53" i="38" s="1"/>
  <c r="AB31" i="39"/>
  <c r="AH31" i="39"/>
  <c r="B37" i="39"/>
  <c r="P43" i="40" s="1"/>
  <c r="C37" i="39"/>
  <c r="O43" i="40" s="1"/>
  <c r="B35" i="40"/>
  <c r="B30" i="39"/>
  <c r="P36" i="40" s="1"/>
  <c r="C30" i="39"/>
  <c r="O36" i="40" s="1"/>
  <c r="B32" i="40"/>
  <c r="X28" i="39"/>
  <c r="AG28" i="39"/>
  <c r="AC28" i="39"/>
  <c r="W28" i="39"/>
  <c r="S28" i="39"/>
  <c r="K28" i="39" s="1"/>
  <c r="AA28" i="39"/>
  <c r="AH28" i="39"/>
  <c r="AF28" i="39"/>
  <c r="AB28" i="39"/>
  <c r="AK28" i="39"/>
  <c r="AI28" i="39"/>
  <c r="AJ28" i="39"/>
  <c r="V28" i="39"/>
  <c r="AL28" i="39"/>
  <c r="T28" i="39"/>
  <c r="U28" i="39"/>
  <c r="H28" i="39" s="1"/>
  <c r="AE28" i="39"/>
  <c r="Z28" i="39"/>
  <c r="Y28" i="39"/>
  <c r="C34" i="40"/>
  <c r="AD28" i="39"/>
  <c r="R28" i="39"/>
  <c r="L28" i="39" s="1"/>
  <c r="Y50" i="38" s="1"/>
  <c r="C41" i="39"/>
  <c r="O47" i="40" s="1"/>
  <c r="B41" i="39"/>
  <c r="P47" i="40" s="1"/>
  <c r="AI38" i="39"/>
  <c r="AD38" i="39"/>
  <c r="AG38" i="39"/>
  <c r="AH38" i="39"/>
  <c r="V38" i="39"/>
  <c r="AF38" i="39"/>
  <c r="U38" i="39"/>
  <c r="Y38" i="39"/>
  <c r="AL38" i="39"/>
  <c r="AK38" i="39"/>
  <c r="C44" i="40"/>
  <c r="AC38" i="39"/>
  <c r="AE38" i="39"/>
  <c r="S38" i="39"/>
  <c r="R38" i="39"/>
  <c r="L38" i="39" s="1"/>
  <c r="D44" i="40" s="1"/>
  <c r="AB38" i="39"/>
  <c r="Z38" i="39"/>
  <c r="X38" i="39"/>
  <c r="AA38" i="39"/>
  <c r="W38" i="39"/>
  <c r="T38" i="39"/>
  <c r="AJ38" i="39"/>
  <c r="C49" i="40"/>
  <c r="D49" i="40"/>
  <c r="B7" i="39"/>
  <c r="P13" i="40" s="1"/>
  <c r="AF7" i="39"/>
  <c r="Z7" i="39"/>
  <c r="C7" i="39"/>
  <c r="O13" i="40" s="1"/>
  <c r="AE7" i="39"/>
  <c r="X29" i="38"/>
  <c r="AD7" i="39"/>
  <c r="W7" i="39"/>
  <c r="X7" i="39"/>
  <c r="Y7" i="39"/>
  <c r="AB7" i="39"/>
  <c r="R7" i="39"/>
  <c r="L7" i="39" s="1"/>
  <c r="Y29" i="38" s="1"/>
  <c r="AA7" i="39"/>
  <c r="AI7" i="39"/>
  <c r="AC7" i="39"/>
  <c r="C13" i="40"/>
  <c r="AG7" i="39"/>
  <c r="U7" i="39"/>
  <c r="T7" i="39"/>
  <c r="AH7" i="39"/>
  <c r="S7" i="39"/>
  <c r="AK7" i="39"/>
  <c r="V7" i="39"/>
  <c r="AL7" i="39"/>
  <c r="W29" i="38"/>
  <c r="AE25" i="39"/>
  <c r="AC25" i="39"/>
  <c r="AD25" i="39"/>
  <c r="C31" i="40"/>
  <c r="AJ25" i="39"/>
  <c r="W25" i="39"/>
  <c r="AK25" i="39"/>
  <c r="T25" i="39"/>
  <c r="AH25" i="39"/>
  <c r="S25" i="39"/>
  <c r="AA25" i="39"/>
  <c r="AF25" i="39"/>
  <c r="AB25" i="39"/>
  <c r="Y25" i="39"/>
  <c r="X25" i="39"/>
  <c r="AG25" i="39"/>
  <c r="AL25" i="39"/>
  <c r="AI25" i="39"/>
  <c r="R25" i="39"/>
  <c r="L25" i="39" s="1"/>
  <c r="Y47" i="38" s="1"/>
  <c r="Z25" i="39"/>
  <c r="U25" i="39"/>
  <c r="V25" i="39"/>
  <c r="C25" i="39"/>
  <c r="O31" i="40" s="1"/>
  <c r="B25" i="39"/>
  <c r="P31" i="40" s="1"/>
  <c r="B31" i="40"/>
  <c r="C24" i="39"/>
  <c r="O30" i="40" s="1"/>
  <c r="B24" i="39"/>
  <c r="P30" i="40" s="1"/>
  <c r="B30" i="40"/>
  <c r="S24" i="39"/>
  <c r="AD24" i="39"/>
  <c r="AE24" i="39"/>
  <c r="AJ24" i="39"/>
  <c r="AI24" i="39"/>
  <c r="AA24" i="39"/>
  <c r="U24" i="39"/>
  <c r="AC24" i="39"/>
  <c r="AB24" i="39"/>
  <c r="Y24" i="39"/>
  <c r="AF24" i="39"/>
  <c r="AH24" i="39"/>
  <c r="T24" i="39"/>
  <c r="R24" i="39"/>
  <c r="L24" i="39" s="1"/>
  <c r="Y46" i="38" s="1"/>
  <c r="X24" i="39"/>
  <c r="AL24" i="39"/>
  <c r="AK24" i="39"/>
  <c r="Z24" i="39"/>
  <c r="AG24" i="39"/>
  <c r="V24" i="39"/>
  <c r="C30" i="40"/>
  <c r="W24" i="39"/>
  <c r="B9" i="39"/>
  <c r="P15" i="40" s="1"/>
  <c r="C9" i="39"/>
  <c r="O15" i="40" s="1"/>
  <c r="AH31" i="38"/>
  <c r="B15" i="40"/>
  <c r="C23" i="39"/>
  <c r="O29" i="40" s="1"/>
  <c r="B23" i="39"/>
  <c r="P29" i="40" s="1"/>
  <c r="S9" i="39"/>
  <c r="AG9" i="39"/>
  <c r="AD23" i="39"/>
  <c r="AH23" i="39"/>
  <c r="AE23" i="39"/>
  <c r="Y23" i="39"/>
  <c r="AJ23" i="39"/>
  <c r="AF23" i="39"/>
  <c r="AB23" i="39"/>
  <c r="AI23" i="39"/>
  <c r="AC23" i="39"/>
  <c r="AA23" i="39"/>
  <c r="AK23" i="39"/>
  <c r="W23" i="39"/>
  <c r="R23" i="39"/>
  <c r="L23" i="39" s="1"/>
  <c r="Y45" i="38" s="1"/>
  <c r="AG23" i="39"/>
  <c r="AL23" i="39"/>
  <c r="S23" i="39"/>
  <c r="C29" i="40"/>
  <c r="X23" i="39"/>
  <c r="Z23" i="39"/>
  <c r="V23" i="39"/>
  <c r="U23" i="39"/>
  <c r="T23" i="39"/>
  <c r="B29" i="40"/>
  <c r="W9" i="39"/>
  <c r="C15" i="40"/>
  <c r="AI9" i="39"/>
  <c r="AD9" i="39"/>
  <c r="X31" i="38"/>
  <c r="Z9" i="39"/>
  <c r="V9" i="39"/>
  <c r="X9" i="39"/>
  <c r="AL9" i="39"/>
  <c r="U9" i="39"/>
  <c r="AF9" i="39"/>
  <c r="AA9" i="39"/>
  <c r="AK9" i="39"/>
  <c r="AC9" i="39"/>
  <c r="T9" i="39"/>
  <c r="AH9" i="39"/>
  <c r="AJ9" i="39"/>
  <c r="Y9" i="39"/>
  <c r="AB9" i="39"/>
  <c r="AE9" i="39"/>
  <c r="R9" i="39"/>
  <c r="L9" i="39" s="1"/>
  <c r="B17" i="40"/>
  <c r="W33" i="38"/>
  <c r="B20" i="40"/>
  <c r="W36" i="38"/>
  <c r="AL17" i="39"/>
  <c r="C23" i="40"/>
  <c r="S17" i="39"/>
  <c r="Y17" i="39"/>
  <c r="X17" i="39"/>
  <c r="AK17" i="39"/>
  <c r="AH17" i="39"/>
  <c r="W17" i="39"/>
  <c r="T17" i="39"/>
  <c r="R17" i="39"/>
  <c r="L17" i="39" s="1"/>
  <c r="AA17" i="39"/>
  <c r="AG17" i="39"/>
  <c r="AE17" i="39"/>
  <c r="U17" i="39"/>
  <c r="AC17" i="39"/>
  <c r="AD17" i="39"/>
  <c r="AJ17" i="39"/>
  <c r="AF17" i="39"/>
  <c r="X39" i="38"/>
  <c r="AB17" i="39"/>
  <c r="Z17" i="39"/>
  <c r="AI17" i="39"/>
  <c r="V17" i="39"/>
  <c r="B20" i="39"/>
  <c r="P26" i="40" s="1"/>
  <c r="C20" i="39"/>
  <c r="O26" i="40" s="1"/>
  <c r="W41" i="38"/>
  <c r="B25" i="40"/>
  <c r="AF15" i="39"/>
  <c r="X15" i="39"/>
  <c r="AG15" i="39"/>
  <c r="Y15" i="39"/>
  <c r="AC15" i="39"/>
  <c r="AE15" i="39"/>
  <c r="AI15" i="39"/>
  <c r="W15" i="39"/>
  <c r="AL15" i="39"/>
  <c r="U15" i="39"/>
  <c r="V15" i="39"/>
  <c r="AK15" i="39"/>
  <c r="AA15" i="39"/>
  <c r="AH15" i="39"/>
  <c r="AJ15" i="39"/>
  <c r="R15" i="39"/>
  <c r="L15" i="39" s="1"/>
  <c r="Z15" i="39"/>
  <c r="AB15" i="39"/>
  <c r="T15" i="39"/>
  <c r="AD15" i="39"/>
  <c r="S15" i="39"/>
  <c r="X37" i="38"/>
  <c r="C21" i="40"/>
  <c r="B21" i="40"/>
  <c r="W37" i="38"/>
  <c r="C8" i="39"/>
  <c r="O14" i="40" s="1"/>
  <c r="B8" i="39"/>
  <c r="P14" i="40" s="1"/>
  <c r="AH30" i="38"/>
  <c r="B18" i="39"/>
  <c r="P24" i="40" s="1"/>
  <c r="C18" i="39"/>
  <c r="O24" i="40" s="1"/>
  <c r="AH40" i="38"/>
  <c r="AA19" i="39"/>
  <c r="X41" i="38"/>
  <c r="AJ19" i="39"/>
  <c r="AF19" i="39"/>
  <c r="AK19" i="39"/>
  <c r="AC19" i="39"/>
  <c r="AE19" i="39"/>
  <c r="AG19" i="39"/>
  <c r="S19" i="39"/>
  <c r="Y19" i="39"/>
  <c r="X19" i="39"/>
  <c r="AB19" i="39"/>
  <c r="W19" i="39"/>
  <c r="V19" i="39"/>
  <c r="C25" i="40"/>
  <c r="AH19" i="39"/>
  <c r="Z19" i="39"/>
  <c r="R19" i="39"/>
  <c r="L19" i="39" s="1"/>
  <c r="T19" i="39"/>
  <c r="AD19" i="39"/>
  <c r="AL19" i="39"/>
  <c r="AI19" i="39"/>
  <c r="U19" i="39"/>
  <c r="B22" i="40"/>
  <c r="W38" i="38"/>
  <c r="C22" i="39"/>
  <c r="O28" i="40" s="1"/>
  <c r="B22" i="39"/>
  <c r="P28" i="40" s="1"/>
  <c r="B26" i="40"/>
  <c r="W40" i="38"/>
  <c r="B24" i="40"/>
  <c r="B17" i="39"/>
  <c r="P23" i="40" s="1"/>
  <c r="C17" i="39"/>
  <c r="O23" i="40" s="1"/>
  <c r="AH39" i="38"/>
  <c r="B13" i="39"/>
  <c r="P19" i="40" s="1"/>
  <c r="AH35" i="38"/>
  <c r="C13" i="39"/>
  <c r="O19" i="40" s="1"/>
  <c r="R13" i="39"/>
  <c r="L13" i="39" s="1"/>
  <c r="AL13" i="39"/>
  <c r="S13" i="39"/>
  <c r="AC13" i="39"/>
  <c r="AB13" i="39"/>
  <c r="AF13" i="39"/>
  <c r="X13" i="39"/>
  <c r="AI13" i="39"/>
  <c r="AK13" i="39"/>
  <c r="Y13" i="39"/>
  <c r="C19" i="40"/>
  <c r="AD13" i="39"/>
  <c r="T13" i="39"/>
  <c r="AH13" i="39"/>
  <c r="AA13" i="39"/>
  <c r="W13" i="39"/>
  <c r="AG13" i="39"/>
  <c r="U13" i="39"/>
  <c r="AJ13" i="39"/>
  <c r="Z13" i="39"/>
  <c r="V13" i="39"/>
  <c r="X35" i="38"/>
  <c r="AE13" i="39"/>
  <c r="S12" i="39"/>
  <c r="AA12" i="39"/>
  <c r="AG12" i="39"/>
  <c r="R12" i="39"/>
  <c r="L12" i="39" s="1"/>
  <c r="X12" i="39"/>
  <c r="AK12" i="39"/>
  <c r="AJ12" i="39"/>
  <c r="U12" i="39"/>
  <c r="Z12" i="39"/>
  <c r="AL12" i="39"/>
  <c r="AE12" i="39"/>
  <c r="W12" i="39"/>
  <c r="T12" i="39"/>
  <c r="AD12" i="39"/>
  <c r="AI12" i="39"/>
  <c r="V12" i="39"/>
  <c r="AC12" i="39"/>
  <c r="X34" i="38"/>
  <c r="C18" i="40"/>
  <c r="AH12" i="39"/>
  <c r="AB12" i="39"/>
  <c r="Y12" i="39"/>
  <c r="AF12" i="39"/>
  <c r="AF20" i="39"/>
  <c r="Z20" i="39"/>
  <c r="AK20" i="39"/>
  <c r="C26" i="40"/>
  <c r="T20" i="39"/>
  <c r="Y20" i="39"/>
  <c r="AC20" i="39"/>
  <c r="S20" i="39"/>
  <c r="AI20" i="39"/>
  <c r="AH20" i="39"/>
  <c r="AE20" i="39"/>
  <c r="V20" i="39"/>
  <c r="X20" i="39"/>
  <c r="AB20" i="39"/>
  <c r="AJ20" i="39"/>
  <c r="AG20" i="39"/>
  <c r="AD20" i="39"/>
  <c r="R20" i="39"/>
  <c r="L20" i="39" s="1"/>
  <c r="Y42" i="38" s="1"/>
  <c r="W20" i="39"/>
  <c r="U20" i="39"/>
  <c r="AA20" i="39"/>
  <c r="AL20" i="39"/>
  <c r="S14" i="39"/>
  <c r="AI14" i="39"/>
  <c r="C20" i="40"/>
  <c r="R14" i="39"/>
  <c r="L14" i="39" s="1"/>
  <c r="U14" i="39"/>
  <c r="AB14" i="39"/>
  <c r="T14" i="39"/>
  <c r="AD14" i="39"/>
  <c r="X36" i="38"/>
  <c r="Z14" i="39"/>
  <c r="AH14" i="39"/>
  <c r="V14" i="39"/>
  <c r="W14" i="39"/>
  <c r="X14" i="39"/>
  <c r="AK14" i="39"/>
  <c r="AE14" i="39"/>
  <c r="AG14" i="39"/>
  <c r="AJ14" i="39"/>
  <c r="AA14" i="39"/>
  <c r="AL14" i="39"/>
  <c r="Y14" i="39"/>
  <c r="AC14" i="39"/>
  <c r="AF14" i="39"/>
  <c r="B12" i="39"/>
  <c r="P18" i="40" s="1"/>
  <c r="C12" i="39"/>
  <c r="O18" i="40" s="1"/>
  <c r="AH34" i="38"/>
  <c r="B11" i="39"/>
  <c r="P17" i="40" s="1"/>
  <c r="C11" i="39"/>
  <c r="O17" i="40" s="1"/>
  <c r="AH33" i="38"/>
  <c r="B10" i="39"/>
  <c r="P16" i="40" s="1"/>
  <c r="AH32" i="38"/>
  <c r="C10" i="39"/>
  <c r="O16" i="40" s="1"/>
  <c r="W34" i="38"/>
  <c r="B18" i="40"/>
  <c r="S8" i="39"/>
  <c r="AJ8" i="39"/>
  <c r="Z8" i="39"/>
  <c r="T8" i="39"/>
  <c r="AL8" i="39"/>
  <c r="X8" i="39"/>
  <c r="V8" i="39"/>
  <c r="AK8" i="39"/>
  <c r="AF8" i="39"/>
  <c r="C14" i="40"/>
  <c r="AH8" i="39"/>
  <c r="U8" i="39"/>
  <c r="W8" i="39"/>
  <c r="Y8" i="39"/>
  <c r="AA8" i="39"/>
  <c r="X30" i="38"/>
  <c r="AB8" i="39"/>
  <c r="AG8" i="39"/>
  <c r="R8" i="39"/>
  <c r="L8" i="39" s="1"/>
  <c r="AD8" i="39"/>
  <c r="AE8" i="39"/>
  <c r="AC8" i="39"/>
  <c r="AI8" i="39"/>
  <c r="B21" i="39"/>
  <c r="P27" i="40" s="1"/>
  <c r="C21" i="39"/>
  <c r="O27" i="40" s="1"/>
  <c r="B16" i="40"/>
  <c r="W32" i="38"/>
  <c r="AH38" i="38"/>
  <c r="C16" i="39"/>
  <c r="O22" i="40" s="1"/>
  <c r="B16" i="39"/>
  <c r="P22" i="40" s="1"/>
  <c r="B28" i="40"/>
  <c r="W35" i="38"/>
  <c r="B19" i="40"/>
  <c r="W30" i="38"/>
  <c r="B14" i="40"/>
  <c r="C14" i="39"/>
  <c r="O20" i="40" s="1"/>
  <c r="AH36" i="38"/>
  <c r="B14" i="39"/>
  <c r="P20" i="40" s="1"/>
  <c r="S21" i="39"/>
  <c r="AC21" i="39"/>
  <c r="AK21" i="39"/>
  <c r="AF21" i="39"/>
  <c r="AE21" i="39"/>
  <c r="AH21" i="39"/>
  <c r="C27" i="40"/>
  <c r="X21" i="39"/>
  <c r="R21" i="39"/>
  <c r="L21" i="39" s="1"/>
  <c r="Y43" i="38" s="1"/>
  <c r="AL21" i="39"/>
  <c r="AG21" i="39"/>
  <c r="W21" i="39"/>
  <c r="Z21" i="39"/>
  <c r="AJ21" i="39"/>
  <c r="AB21" i="39"/>
  <c r="U21" i="39"/>
  <c r="AI21" i="39"/>
  <c r="T21" i="39"/>
  <c r="V21" i="39"/>
  <c r="AD21" i="39"/>
  <c r="Y21" i="39"/>
  <c r="AA21" i="39"/>
  <c r="B23" i="40"/>
  <c r="W39" i="38"/>
  <c r="S11" i="39"/>
  <c r="AF11" i="39"/>
  <c r="AH11" i="39"/>
  <c r="AL11" i="39"/>
  <c r="V11" i="39"/>
  <c r="AJ11" i="39"/>
  <c r="AI11" i="39"/>
  <c r="X11" i="39"/>
  <c r="U11" i="39"/>
  <c r="W11" i="39"/>
  <c r="AD11" i="39"/>
  <c r="AA11" i="39"/>
  <c r="X33" i="38"/>
  <c r="C17" i="40"/>
  <c r="AG11" i="39"/>
  <c r="AE11" i="39"/>
  <c r="Y11" i="39"/>
  <c r="AB11" i="39"/>
  <c r="R11" i="39"/>
  <c r="L11" i="39" s="1"/>
  <c r="Z11" i="39"/>
  <c r="AK11" i="39"/>
  <c r="T11" i="39"/>
  <c r="AC11" i="39"/>
  <c r="V10" i="39"/>
  <c r="AA10" i="39"/>
  <c r="AB10" i="39"/>
  <c r="AF10" i="39"/>
  <c r="X10" i="39"/>
  <c r="T10" i="39"/>
  <c r="AG10" i="39"/>
  <c r="X32" i="38"/>
  <c r="S10" i="39"/>
  <c r="AK10" i="39"/>
  <c r="AL10" i="39"/>
  <c r="AD10" i="39"/>
  <c r="C16" i="40"/>
  <c r="R10" i="39"/>
  <c r="L10" i="39" s="1"/>
  <c r="AJ10" i="39"/>
  <c r="AE10" i="39"/>
  <c r="AH10" i="39"/>
  <c r="Y10" i="39"/>
  <c r="AI10" i="39"/>
  <c r="AC10" i="39"/>
  <c r="U10" i="39"/>
  <c r="W10" i="39"/>
  <c r="Z10" i="39"/>
  <c r="Z16" i="39"/>
  <c r="AH16" i="39"/>
  <c r="AE16" i="39"/>
  <c r="AJ16" i="39"/>
  <c r="AD16" i="39"/>
  <c r="AC16" i="39"/>
  <c r="V16" i="39"/>
  <c r="X16" i="39"/>
  <c r="W16" i="39"/>
  <c r="AG16" i="39"/>
  <c r="T16" i="39"/>
  <c r="C22" i="40"/>
  <c r="AK16" i="39"/>
  <c r="X38" i="38"/>
  <c r="R16" i="39"/>
  <c r="L16" i="39" s="1"/>
  <c r="AA16" i="39"/>
  <c r="AI16" i="39"/>
  <c r="AF16" i="39"/>
  <c r="U16" i="39"/>
  <c r="AL16" i="39"/>
  <c r="S16" i="39"/>
  <c r="Y16" i="39"/>
  <c r="AB16" i="39"/>
  <c r="AF22" i="39"/>
  <c r="AJ22" i="39"/>
  <c r="AE22" i="39"/>
  <c r="AK22" i="39"/>
  <c r="S22" i="39"/>
  <c r="AG22" i="39"/>
  <c r="V22" i="39"/>
  <c r="AH22" i="39"/>
  <c r="Y22" i="39"/>
  <c r="U22" i="39"/>
  <c r="W22" i="39"/>
  <c r="AB22" i="39"/>
  <c r="AL22" i="39"/>
  <c r="AA22" i="39"/>
  <c r="C28" i="40"/>
  <c r="R22" i="39"/>
  <c r="L22" i="39" s="1"/>
  <c r="Y44" i="38" s="1"/>
  <c r="X22" i="39"/>
  <c r="AI22" i="39"/>
  <c r="Z22" i="39"/>
  <c r="AC22" i="39"/>
  <c r="T22" i="39"/>
  <c r="AD22" i="39"/>
  <c r="S18" i="39"/>
  <c r="AB18" i="39"/>
  <c r="T18" i="39"/>
  <c r="AD18" i="39"/>
  <c r="AE18" i="39"/>
  <c r="AA18" i="39"/>
  <c r="C24" i="40"/>
  <c r="W18" i="39"/>
  <c r="Y18" i="39"/>
  <c r="AH18" i="39"/>
  <c r="AF18" i="39"/>
  <c r="AC18" i="39"/>
  <c r="R18" i="39"/>
  <c r="L18" i="39" s="1"/>
  <c r="X18" i="39"/>
  <c r="AI18" i="39"/>
  <c r="AL18" i="39"/>
  <c r="AG18" i="39"/>
  <c r="X40" i="38"/>
  <c r="V18" i="39"/>
  <c r="U18" i="39"/>
  <c r="AK18" i="39"/>
  <c r="AJ18" i="39"/>
  <c r="Z18" i="39"/>
  <c r="AH41" i="38"/>
  <c r="B19" i="39"/>
  <c r="P25" i="40" s="1"/>
  <c r="C19" i="39"/>
  <c r="O25" i="40" s="1"/>
  <c r="AH37" i="38"/>
  <c r="B15" i="39"/>
  <c r="P21" i="40" s="1"/>
  <c r="C15" i="39"/>
  <c r="O21" i="40" s="1"/>
  <c r="B27" i="40"/>
  <c r="O38" i="39" l="1"/>
  <c r="I44" i="40" s="1"/>
  <c r="N38" i="39"/>
  <c r="H44" i="40" s="1"/>
  <c r="M38" i="39"/>
  <c r="G44" i="40" s="1"/>
  <c r="Q38" i="39"/>
  <c r="K44" i="40" s="1"/>
  <c r="P38" i="39"/>
  <c r="J44" i="40" s="1"/>
  <c r="G28" i="39"/>
  <c r="J28" i="39"/>
  <c r="G31" i="39"/>
  <c r="I31" i="39"/>
  <c r="Z53" i="38" s="1"/>
  <c r="D41" i="40"/>
  <c r="Y57" i="38"/>
  <c r="Q35" i="39"/>
  <c r="N35" i="39"/>
  <c r="P35" i="39"/>
  <c r="M35" i="39"/>
  <c r="O35" i="39"/>
  <c r="G26" i="39"/>
  <c r="D35" i="40"/>
  <c r="H29" i="39"/>
  <c r="H37" i="39"/>
  <c r="J41" i="39"/>
  <c r="I41" i="39"/>
  <c r="H30" i="39"/>
  <c r="G36" i="39"/>
  <c r="H32" i="39"/>
  <c r="J27" i="39"/>
  <c r="D33" i="40"/>
  <c r="Q27" i="39"/>
  <c r="AF49" i="38" s="1"/>
  <c r="N27" i="39"/>
  <c r="AC49" i="38" s="1"/>
  <c r="O27" i="39"/>
  <c r="AD49" i="38" s="1"/>
  <c r="P27" i="39"/>
  <c r="AE49" i="38" s="1"/>
  <c r="M27" i="39"/>
  <c r="AB49" i="38" s="1"/>
  <c r="I38" i="39"/>
  <c r="I28" i="39"/>
  <c r="Z50" i="38" s="1"/>
  <c r="I48" i="40"/>
  <c r="J48" i="40"/>
  <c r="G48" i="40"/>
  <c r="K48" i="40"/>
  <c r="H48" i="40"/>
  <c r="E48" i="40"/>
  <c r="H39" i="39"/>
  <c r="F40" i="39"/>
  <c r="E46" i="40" s="1"/>
  <c r="I40" i="39"/>
  <c r="P41" i="39"/>
  <c r="J47" i="40" s="1"/>
  <c r="N41" i="39"/>
  <c r="H47" i="40" s="1"/>
  <c r="O41" i="39"/>
  <c r="I47" i="40" s="1"/>
  <c r="Q41" i="39"/>
  <c r="K47" i="40" s="1"/>
  <c r="M41" i="39"/>
  <c r="G47" i="40" s="1"/>
  <c r="F30" i="39"/>
  <c r="E36" i="40" s="1"/>
  <c r="D36" i="40"/>
  <c r="D39" i="40"/>
  <c r="F33" i="39"/>
  <c r="E39" i="40" s="1"/>
  <c r="P36" i="39"/>
  <c r="J42" i="40" s="1"/>
  <c r="N36" i="39"/>
  <c r="H42" i="40" s="1"/>
  <c r="O36" i="39"/>
  <c r="I42" i="40" s="1"/>
  <c r="M36" i="39"/>
  <c r="G42" i="40" s="1"/>
  <c r="Q36" i="39"/>
  <c r="K42" i="40" s="1"/>
  <c r="I36" i="39"/>
  <c r="J32" i="39"/>
  <c r="E49" i="40"/>
  <c r="F38" i="39"/>
  <c r="E44" i="40" s="1"/>
  <c r="D34" i="40"/>
  <c r="F28" i="39"/>
  <c r="E34" i="40" s="1"/>
  <c r="D37" i="40"/>
  <c r="M31" i="39"/>
  <c r="AB53" i="38" s="1"/>
  <c r="Q31" i="39"/>
  <c r="AF53" i="38" s="1"/>
  <c r="O31" i="39"/>
  <c r="AD53" i="38" s="1"/>
  <c r="P31" i="39"/>
  <c r="AE53" i="38" s="1"/>
  <c r="N31" i="39"/>
  <c r="AC53" i="38" s="1"/>
  <c r="K31" i="39"/>
  <c r="H35" i="39"/>
  <c r="I29" i="39"/>
  <c r="Z51" i="38" s="1"/>
  <c r="F29" i="39"/>
  <c r="E35" i="40" s="1"/>
  <c r="K37" i="39"/>
  <c r="K33" i="39"/>
  <c r="K51" i="40"/>
  <c r="J51" i="40"/>
  <c r="H51" i="40"/>
  <c r="I51" i="40"/>
  <c r="G51" i="40"/>
  <c r="F36" i="39"/>
  <c r="E42" i="40" s="1"/>
  <c r="H36" i="39"/>
  <c r="I32" i="39"/>
  <c r="Z54" i="38" s="1"/>
  <c r="F27" i="39"/>
  <c r="E33" i="40" s="1"/>
  <c r="I27" i="39"/>
  <c r="Z49" i="38" s="1"/>
  <c r="H31" i="39"/>
  <c r="N39" i="39"/>
  <c r="H45" i="40" s="1"/>
  <c r="M39" i="39"/>
  <c r="G45" i="40" s="1"/>
  <c r="P39" i="39"/>
  <c r="J45" i="40" s="1"/>
  <c r="Q39" i="39"/>
  <c r="K45" i="40" s="1"/>
  <c r="O39" i="39"/>
  <c r="I45" i="40" s="1"/>
  <c r="I39" i="39"/>
  <c r="J29" i="39"/>
  <c r="G40" i="39"/>
  <c r="H34" i="39"/>
  <c r="K34" i="39"/>
  <c r="I34" i="39"/>
  <c r="Z56" i="38" s="1"/>
  <c r="E51" i="40"/>
  <c r="H38" i="39"/>
  <c r="K38" i="39"/>
  <c r="F31" i="39"/>
  <c r="E37" i="40" s="1"/>
  <c r="I35" i="39"/>
  <c r="Z57" i="38" s="1"/>
  <c r="G39" i="39"/>
  <c r="K39" i="39"/>
  <c r="H26" i="39"/>
  <c r="J26" i="39"/>
  <c r="Q26" i="39"/>
  <c r="AF48" i="38" s="1"/>
  <c r="N26" i="39"/>
  <c r="AC48" i="38" s="1"/>
  <c r="M26" i="39"/>
  <c r="AB48" i="38" s="1"/>
  <c r="O26" i="39"/>
  <c r="AD48" i="38" s="1"/>
  <c r="P26" i="39"/>
  <c r="AE48" i="38" s="1"/>
  <c r="K29" i="39"/>
  <c r="F41" i="39"/>
  <c r="E47" i="40" s="1"/>
  <c r="K41" i="39"/>
  <c r="G33" i="39"/>
  <c r="N32" i="39"/>
  <c r="AC54" i="38" s="1"/>
  <c r="P32" i="39"/>
  <c r="AE54" i="38" s="1"/>
  <c r="O32" i="39"/>
  <c r="AD54" i="38" s="1"/>
  <c r="M32" i="39"/>
  <c r="AB54" i="38" s="1"/>
  <c r="Q32" i="39"/>
  <c r="AF54" i="38" s="1"/>
  <c r="N28" i="39"/>
  <c r="AC50" i="38" s="1"/>
  <c r="P28" i="39"/>
  <c r="AE50" i="38" s="1"/>
  <c r="Q28" i="39"/>
  <c r="AF50" i="38" s="1"/>
  <c r="O28" i="39"/>
  <c r="AD50" i="38" s="1"/>
  <c r="M28" i="39"/>
  <c r="AB50" i="38" s="1"/>
  <c r="F26" i="39"/>
  <c r="E32" i="40" s="1"/>
  <c r="I26" i="39"/>
  <c r="Z48" i="38" s="1"/>
  <c r="D32" i="40"/>
  <c r="O34" i="39"/>
  <c r="AD56" i="38" s="1"/>
  <c r="N34" i="39"/>
  <c r="AC56" i="38" s="1"/>
  <c r="P34" i="39"/>
  <c r="AE56" i="38" s="1"/>
  <c r="M34" i="39"/>
  <c r="AB56" i="38" s="1"/>
  <c r="Q34" i="39"/>
  <c r="AF56" i="38" s="1"/>
  <c r="J30" i="39"/>
  <c r="O33" i="39"/>
  <c r="AD55" i="38" s="1"/>
  <c r="P33" i="39"/>
  <c r="AE55" i="38" s="1"/>
  <c r="Q33" i="39"/>
  <c r="AF55" i="38" s="1"/>
  <c r="N33" i="39"/>
  <c r="AC55" i="38" s="1"/>
  <c r="M33" i="39"/>
  <c r="AB55" i="38" s="1"/>
  <c r="F32" i="39"/>
  <c r="E38" i="40" s="1"/>
  <c r="K49" i="40"/>
  <c r="G49" i="40"/>
  <c r="H49" i="40"/>
  <c r="I49" i="40"/>
  <c r="J49" i="40"/>
  <c r="G38" i="39"/>
  <c r="J35" i="39"/>
  <c r="F39" i="39"/>
  <c r="E45" i="40" s="1"/>
  <c r="O29" i="39"/>
  <c r="AD51" i="38" s="1"/>
  <c r="N29" i="39"/>
  <c r="AC51" i="38" s="1"/>
  <c r="M29" i="39"/>
  <c r="AB51" i="38" s="1"/>
  <c r="P29" i="39"/>
  <c r="AE51" i="38" s="1"/>
  <c r="Q29" i="39"/>
  <c r="AF51" i="38" s="1"/>
  <c r="G34" i="39"/>
  <c r="F34" i="39"/>
  <c r="E40" i="40" s="1"/>
  <c r="G41" i="39"/>
  <c r="K36" i="39"/>
  <c r="D38" i="40"/>
  <c r="E50" i="40"/>
  <c r="J38" i="39"/>
  <c r="K35" i="39"/>
  <c r="K40" i="39"/>
  <c r="P40" i="39"/>
  <c r="J46" i="40" s="1"/>
  <c r="M40" i="39"/>
  <c r="G46" i="40" s="1"/>
  <c r="O40" i="39"/>
  <c r="I46" i="40" s="1"/>
  <c r="Q40" i="39"/>
  <c r="K46" i="40" s="1"/>
  <c r="N40" i="39"/>
  <c r="H46" i="40" s="1"/>
  <c r="P37" i="39"/>
  <c r="J43" i="40" s="1"/>
  <c r="O37" i="39"/>
  <c r="I43" i="40" s="1"/>
  <c r="M37" i="39"/>
  <c r="G43" i="40" s="1"/>
  <c r="Q37" i="39"/>
  <c r="K43" i="40" s="1"/>
  <c r="N37" i="39"/>
  <c r="H43" i="40" s="1"/>
  <c r="G37" i="39"/>
  <c r="D40" i="40"/>
  <c r="K30" i="39"/>
  <c r="Q30" i="39"/>
  <c r="AF52" i="38" s="1"/>
  <c r="P30" i="39"/>
  <c r="AE52" i="38" s="1"/>
  <c r="O30" i="39"/>
  <c r="AD52" i="38" s="1"/>
  <c r="M30" i="39"/>
  <c r="AB52" i="38" s="1"/>
  <c r="N30" i="39"/>
  <c r="AC52" i="38" s="1"/>
  <c r="J33" i="39"/>
  <c r="I33" i="39"/>
  <c r="Z55" i="38" s="1"/>
  <c r="G32" i="39"/>
  <c r="G50" i="40"/>
  <c r="K50" i="40"/>
  <c r="H50" i="40"/>
  <c r="J50" i="40"/>
  <c r="I50" i="40"/>
  <c r="F7" i="39"/>
  <c r="E13" i="40" s="1"/>
  <c r="D13" i="40"/>
  <c r="P7" i="39"/>
  <c r="J13" i="40" s="1"/>
  <c r="G7" i="39"/>
  <c r="J7" i="39"/>
  <c r="H7" i="39"/>
  <c r="K7" i="39"/>
  <c r="Q7" i="39"/>
  <c r="AF29" i="38" s="1"/>
  <c r="M7" i="39"/>
  <c r="AB29" i="38" s="1"/>
  <c r="N7" i="39"/>
  <c r="AC29" i="38" s="1"/>
  <c r="O7" i="39"/>
  <c r="AD29" i="38" s="1"/>
  <c r="I7" i="39"/>
  <c r="Z29" i="38" s="1"/>
  <c r="H25" i="39"/>
  <c r="K25" i="39"/>
  <c r="Q25" i="39"/>
  <c r="AF47" i="38" s="1"/>
  <c r="N25" i="39"/>
  <c r="AC47" i="38" s="1"/>
  <c r="O25" i="39"/>
  <c r="AD47" i="38" s="1"/>
  <c r="M25" i="39"/>
  <c r="AB47" i="38" s="1"/>
  <c r="P25" i="39"/>
  <c r="AE47" i="38" s="1"/>
  <c r="G25" i="39"/>
  <c r="I25" i="39"/>
  <c r="Z47" i="38" s="1"/>
  <c r="F25" i="39"/>
  <c r="E31" i="40" s="1"/>
  <c r="J25" i="39"/>
  <c r="D31" i="40"/>
  <c r="H24" i="39"/>
  <c r="J24" i="39"/>
  <c r="F24" i="39"/>
  <c r="E30" i="40" s="1"/>
  <c r="D30" i="40"/>
  <c r="G24" i="39"/>
  <c r="M24" i="39"/>
  <c r="AB46" i="38" s="1"/>
  <c r="O24" i="39"/>
  <c r="AD46" i="38" s="1"/>
  <c r="P24" i="39"/>
  <c r="AE46" i="38" s="1"/>
  <c r="N24" i="39"/>
  <c r="AC46" i="38" s="1"/>
  <c r="Q24" i="39"/>
  <c r="AF46" i="38" s="1"/>
  <c r="K24" i="39"/>
  <c r="I24" i="39"/>
  <c r="Z46" i="38" s="1"/>
  <c r="J23" i="39"/>
  <c r="G23" i="39"/>
  <c r="I23" i="39"/>
  <c r="Z45" i="38" s="1"/>
  <c r="F23" i="39"/>
  <c r="E29" i="40" s="1"/>
  <c r="H23" i="39"/>
  <c r="D29" i="40"/>
  <c r="K23" i="39"/>
  <c r="Q23" i="39"/>
  <c r="AF45" i="38" s="1"/>
  <c r="O23" i="39"/>
  <c r="AD45" i="38" s="1"/>
  <c r="M23" i="39"/>
  <c r="AB45" i="38" s="1"/>
  <c r="P23" i="39"/>
  <c r="AE45" i="38" s="1"/>
  <c r="N23" i="39"/>
  <c r="AC45" i="38" s="1"/>
  <c r="F9" i="39"/>
  <c r="E15" i="40" s="1"/>
  <c r="Y31" i="38"/>
  <c r="D15" i="40"/>
  <c r="N9" i="39"/>
  <c r="H15" i="40" s="1"/>
  <c r="Q9" i="39"/>
  <c r="AF31" i="38" s="1"/>
  <c r="J14" i="39"/>
  <c r="J9" i="39"/>
  <c r="G19" i="39"/>
  <c r="K17" i="39"/>
  <c r="J16" i="39"/>
  <c r="J8" i="39"/>
  <c r="K12" i="39"/>
  <c r="H15" i="39"/>
  <c r="G18" i="39"/>
  <c r="K10" i="39"/>
  <c r="I20" i="39"/>
  <c r="Z42" i="38" s="1"/>
  <c r="H9" i="39"/>
  <c r="F19" i="39"/>
  <c r="E25" i="40" s="1"/>
  <c r="J15" i="39"/>
  <c r="H11" i="39"/>
  <c r="O9" i="39"/>
  <c r="AD31" i="38" s="1"/>
  <c r="I8" i="39"/>
  <c r="Z30" i="38" s="1"/>
  <c r="H14" i="39"/>
  <c r="K18" i="39"/>
  <c r="G11" i="39"/>
  <c r="M9" i="39"/>
  <c r="G15" i="40" s="1"/>
  <c r="G9" i="39"/>
  <c r="J12" i="39"/>
  <c r="H19" i="39"/>
  <c r="F17" i="39"/>
  <c r="E23" i="40" s="1"/>
  <c r="P9" i="39"/>
  <c r="AE31" i="38" s="1"/>
  <c r="I9" i="39"/>
  <c r="Z31" i="38" s="1"/>
  <c r="K9" i="39"/>
  <c r="K20" i="39"/>
  <c r="H22" i="39"/>
  <c r="F16" i="39"/>
  <c r="E22" i="40" s="1"/>
  <c r="D23" i="40"/>
  <c r="Y39" i="38"/>
  <c r="Y32" i="38"/>
  <c r="D16" i="40"/>
  <c r="Y36" i="38"/>
  <c r="D20" i="40"/>
  <c r="Y38" i="38"/>
  <c r="D22" i="40"/>
  <c r="D18" i="40"/>
  <c r="Y34" i="38"/>
  <c r="D21" i="40"/>
  <c r="Y37" i="38"/>
  <c r="D28" i="40"/>
  <c r="D17" i="40"/>
  <c r="Y33" i="38"/>
  <c r="D27" i="40"/>
  <c r="D25" i="40"/>
  <c r="Y41" i="38"/>
  <c r="O13" i="39"/>
  <c r="M13" i="39"/>
  <c r="Q13" i="39"/>
  <c r="N13" i="39"/>
  <c r="P13" i="39"/>
  <c r="G22" i="39"/>
  <c r="I16" i="39"/>
  <c r="Z38" i="38" s="1"/>
  <c r="J10" i="39"/>
  <c r="N11" i="39"/>
  <c r="Q11" i="39"/>
  <c r="P11" i="39"/>
  <c r="M11" i="39"/>
  <c r="O11" i="39"/>
  <c r="F20" i="39"/>
  <c r="E26" i="40" s="1"/>
  <c r="I13" i="39"/>
  <c r="Z35" i="38" s="1"/>
  <c r="K19" i="39"/>
  <c r="J17" i="39"/>
  <c r="I18" i="39"/>
  <c r="Z40" i="38" s="1"/>
  <c r="O21" i="39"/>
  <c r="AD43" i="38" s="1"/>
  <c r="P21" i="39"/>
  <c r="AE43" i="38" s="1"/>
  <c r="Q21" i="39"/>
  <c r="AF43" i="38" s="1"/>
  <c r="N21" i="39"/>
  <c r="AC43" i="38" s="1"/>
  <c r="M21" i="39"/>
  <c r="AB43" i="38" s="1"/>
  <c r="F14" i="39"/>
  <c r="E20" i="40" s="1"/>
  <c r="D26" i="40"/>
  <c r="F18" i="39"/>
  <c r="E24" i="40" s="1"/>
  <c r="J22" i="39"/>
  <c r="I22" i="39"/>
  <c r="Z44" i="38" s="1"/>
  <c r="H10" i="39"/>
  <c r="F10" i="39"/>
  <c r="E16" i="40" s="1"/>
  <c r="F11" i="39"/>
  <c r="E17" i="40" s="1"/>
  <c r="K14" i="39"/>
  <c r="H20" i="39"/>
  <c r="G15" i="39"/>
  <c r="G17" i="39"/>
  <c r="K11" i="39"/>
  <c r="J21" i="39"/>
  <c r="K8" i="39"/>
  <c r="G20" i="39"/>
  <c r="H12" i="39"/>
  <c r="N12" i="39"/>
  <c r="P12" i="39"/>
  <c r="O12" i="39"/>
  <c r="M12" i="39"/>
  <c r="Q12" i="39"/>
  <c r="D19" i="40"/>
  <c r="Y35" i="38"/>
  <c r="F13" i="39"/>
  <c r="E19" i="40" s="1"/>
  <c r="P15" i="39"/>
  <c r="M15" i="39"/>
  <c r="Q15" i="39"/>
  <c r="O15" i="39"/>
  <c r="N15" i="39"/>
  <c r="K15" i="39"/>
  <c r="H17" i="39"/>
  <c r="M10" i="39"/>
  <c r="P10" i="39"/>
  <c r="N10" i="39"/>
  <c r="Q10" i="39"/>
  <c r="O10" i="39"/>
  <c r="I10" i="39"/>
  <c r="Z32" i="38" s="1"/>
  <c r="N18" i="39"/>
  <c r="O18" i="39"/>
  <c r="M18" i="39"/>
  <c r="P18" i="39"/>
  <c r="Q18" i="39"/>
  <c r="K16" i="39"/>
  <c r="I21" i="39"/>
  <c r="Z43" i="38" s="1"/>
  <c r="H8" i="39"/>
  <c r="D14" i="40"/>
  <c r="Y30" i="38"/>
  <c r="Q8" i="39"/>
  <c r="M8" i="39"/>
  <c r="N8" i="39"/>
  <c r="O8" i="39"/>
  <c r="P8" i="39"/>
  <c r="G12" i="39"/>
  <c r="F12" i="39"/>
  <c r="E18" i="40" s="1"/>
  <c r="P19" i="39"/>
  <c r="Q19" i="39"/>
  <c r="M19" i="39"/>
  <c r="O19" i="39"/>
  <c r="N19" i="39"/>
  <c r="I17" i="39"/>
  <c r="Z39" i="38" s="1"/>
  <c r="Y40" i="38"/>
  <c r="D24" i="40"/>
  <c r="H16" i="39"/>
  <c r="I11" i="39"/>
  <c r="Z33" i="38" s="1"/>
  <c r="H21" i="39"/>
  <c r="F8" i="39"/>
  <c r="E14" i="40" s="1"/>
  <c r="Q14" i="39"/>
  <c r="O14" i="39"/>
  <c r="M14" i="39"/>
  <c r="P14" i="39"/>
  <c r="N14" i="39"/>
  <c r="Q20" i="39"/>
  <c r="AF42" i="38" s="1"/>
  <c r="N20" i="39"/>
  <c r="AC42" i="38" s="1"/>
  <c r="O20" i="39"/>
  <c r="AD42" i="38" s="1"/>
  <c r="P20" i="39"/>
  <c r="AE42" i="38" s="1"/>
  <c r="M20" i="39"/>
  <c r="AB42" i="38" s="1"/>
  <c r="I19" i="39"/>
  <c r="Z41" i="38" s="1"/>
  <c r="K22" i="39"/>
  <c r="Q16" i="39"/>
  <c r="P16" i="39"/>
  <c r="O16" i="39"/>
  <c r="N16" i="39"/>
  <c r="M16" i="39"/>
  <c r="I14" i="39"/>
  <c r="Z36" i="38" s="1"/>
  <c r="J13" i="39"/>
  <c r="J19" i="39"/>
  <c r="P17" i="39"/>
  <c r="Q17" i="39"/>
  <c r="N17" i="39"/>
  <c r="M17" i="39"/>
  <c r="O17" i="39"/>
  <c r="Q22" i="39"/>
  <c r="AF44" i="38" s="1"/>
  <c r="N22" i="39"/>
  <c r="AC44" i="38" s="1"/>
  <c r="M22" i="39"/>
  <c r="AB44" i="38" s="1"/>
  <c r="P22" i="39"/>
  <c r="AE44" i="38" s="1"/>
  <c r="O22" i="39"/>
  <c r="AD44" i="38" s="1"/>
  <c r="H18" i="39"/>
  <c r="J18" i="39"/>
  <c r="F22" i="39"/>
  <c r="E28" i="40" s="1"/>
  <c r="G16" i="39"/>
  <c r="G10" i="39"/>
  <c r="J11" i="39"/>
  <c r="F21" i="39"/>
  <c r="E27" i="40" s="1"/>
  <c r="K21" i="39"/>
  <c r="G21" i="39"/>
  <c r="G8" i="39"/>
  <c r="G14" i="39"/>
  <c r="J20" i="39"/>
  <c r="I12" i="39"/>
  <c r="Z34" i="38" s="1"/>
  <c r="G13" i="39"/>
  <c r="K13" i="39"/>
  <c r="H13" i="39"/>
  <c r="F15" i="39"/>
  <c r="E21" i="40" s="1"/>
  <c r="I15" i="39"/>
  <c r="Z37" i="38" s="1"/>
  <c r="I41" i="40" l="1"/>
  <c r="AD57" i="38"/>
  <c r="J36" i="40"/>
  <c r="G39" i="40"/>
  <c r="J40" i="40"/>
  <c r="I34" i="40"/>
  <c r="J38" i="40"/>
  <c r="G32" i="40"/>
  <c r="I37" i="40"/>
  <c r="H33" i="40"/>
  <c r="AB57" i="38"/>
  <c r="G41" i="40"/>
  <c r="I36" i="40"/>
  <c r="G40" i="40"/>
  <c r="K36" i="40"/>
  <c r="H39" i="40"/>
  <c r="H40" i="40"/>
  <c r="K34" i="40"/>
  <c r="H38" i="40"/>
  <c r="H32" i="40"/>
  <c r="K37" i="40"/>
  <c r="K33" i="40"/>
  <c r="J41" i="40"/>
  <c r="AE57" i="38"/>
  <c r="I32" i="40"/>
  <c r="I33" i="40"/>
  <c r="K35" i="40"/>
  <c r="K39" i="40"/>
  <c r="I40" i="40"/>
  <c r="J34" i="40"/>
  <c r="K32" i="40"/>
  <c r="G37" i="40"/>
  <c r="AC57" i="38"/>
  <c r="H41" i="40"/>
  <c r="J35" i="40"/>
  <c r="J39" i="40"/>
  <c r="H34" i="40"/>
  <c r="K41" i="40"/>
  <c r="AF57" i="38"/>
  <c r="G34" i="40"/>
  <c r="G35" i="40"/>
  <c r="I39" i="40"/>
  <c r="H36" i="40"/>
  <c r="H35" i="40"/>
  <c r="K38" i="40"/>
  <c r="G33" i="40"/>
  <c r="I38" i="40"/>
  <c r="J37" i="40"/>
  <c r="G36" i="40"/>
  <c r="I35" i="40"/>
  <c r="K40" i="40"/>
  <c r="G38" i="40"/>
  <c r="J32" i="40"/>
  <c r="H37" i="40"/>
  <c r="J33" i="40"/>
  <c r="H13" i="40"/>
  <c r="AE29" i="38"/>
  <c r="K13" i="40"/>
  <c r="G13" i="40"/>
  <c r="K15" i="40"/>
  <c r="I15" i="40"/>
  <c r="I13" i="40"/>
  <c r="J31" i="40"/>
  <c r="G31" i="40"/>
  <c r="I31" i="40"/>
  <c r="H31" i="40"/>
  <c r="K31" i="40"/>
  <c r="I30" i="40"/>
  <c r="H30" i="40"/>
  <c r="G30" i="40"/>
  <c r="J30" i="40"/>
  <c r="K30" i="40"/>
  <c r="AC31" i="38"/>
  <c r="K29" i="40"/>
  <c r="H29" i="40"/>
  <c r="J29" i="40"/>
  <c r="G29" i="40"/>
  <c r="I29" i="40"/>
  <c r="AB31" i="38"/>
  <c r="J15" i="40"/>
  <c r="K22" i="40"/>
  <c r="AF38" i="38"/>
  <c r="AC36" i="38"/>
  <c r="H20" i="40"/>
  <c r="J25" i="40"/>
  <c r="AE41" i="38"/>
  <c r="I24" i="40"/>
  <c r="AD40" i="38"/>
  <c r="H27" i="40"/>
  <c r="AF33" i="38"/>
  <c r="K17" i="40"/>
  <c r="AC35" i="38"/>
  <c r="H19" i="40"/>
  <c r="J20" i="40"/>
  <c r="AE36" i="38"/>
  <c r="AC40" i="38"/>
  <c r="H24" i="40"/>
  <c r="K27" i="40"/>
  <c r="H17" i="40"/>
  <c r="AC33" i="38"/>
  <c r="AF35" i="38"/>
  <c r="K19" i="40"/>
  <c r="AD39" i="38"/>
  <c r="I23" i="40"/>
  <c r="AF34" i="38"/>
  <c r="K18" i="40"/>
  <c r="I28" i="40"/>
  <c r="I20" i="40"/>
  <c r="AD36" i="38"/>
  <c r="AE30" i="38"/>
  <c r="J14" i="40"/>
  <c r="I16" i="40"/>
  <c r="AD32" i="38"/>
  <c r="G18" i="40"/>
  <c r="AB34" i="38"/>
  <c r="I27" i="40"/>
  <c r="I19" i="40"/>
  <c r="AD35" i="38"/>
  <c r="AB36" i="38"/>
  <c r="G20" i="40"/>
  <c r="J27" i="40"/>
  <c r="G23" i="40"/>
  <c r="AB39" i="38"/>
  <c r="G26" i="40"/>
  <c r="I21" i="40"/>
  <c r="AD37" i="38"/>
  <c r="J28" i="40"/>
  <c r="AC39" i="38"/>
  <c r="H23" i="40"/>
  <c r="G22" i="40"/>
  <c r="AB38" i="38"/>
  <c r="J26" i="40"/>
  <c r="AF36" i="38"/>
  <c r="K20" i="40"/>
  <c r="H25" i="40"/>
  <c r="AC41" i="38"/>
  <c r="AD30" i="38"/>
  <c r="I14" i="40"/>
  <c r="AF32" i="38"/>
  <c r="K16" i="40"/>
  <c r="K21" i="40"/>
  <c r="AF37" i="38"/>
  <c r="I18" i="40"/>
  <c r="AD34" i="38"/>
  <c r="H21" i="40"/>
  <c r="AC37" i="38"/>
  <c r="K23" i="40"/>
  <c r="AF39" i="38"/>
  <c r="H22" i="40"/>
  <c r="AC38" i="38"/>
  <c r="I26" i="40"/>
  <c r="I25" i="40"/>
  <c r="AD41" i="38"/>
  <c r="AC30" i="38"/>
  <c r="H14" i="40"/>
  <c r="K24" i="40"/>
  <c r="AF40" i="38"/>
  <c r="AC32" i="38"/>
  <c r="H16" i="40"/>
  <c r="G21" i="40"/>
  <c r="AB37" i="38"/>
  <c r="AE34" i="38"/>
  <c r="J18" i="40"/>
  <c r="AD33" i="38"/>
  <c r="I17" i="40"/>
  <c r="G19" i="40"/>
  <c r="AB35" i="38"/>
  <c r="G28" i="40"/>
  <c r="H28" i="40"/>
  <c r="J23" i="40"/>
  <c r="AE39" i="38"/>
  <c r="I22" i="40"/>
  <c r="AD38" i="38"/>
  <c r="H26" i="40"/>
  <c r="AB41" i="38"/>
  <c r="G25" i="40"/>
  <c r="G14" i="40"/>
  <c r="AB30" i="38"/>
  <c r="AE40" i="38"/>
  <c r="J24" i="40"/>
  <c r="AE32" i="38"/>
  <c r="J16" i="40"/>
  <c r="J21" i="40"/>
  <c r="AE37" i="38"/>
  <c r="AC34" i="38"/>
  <c r="H18" i="40"/>
  <c r="AB33" i="38"/>
  <c r="G17" i="40"/>
  <c r="K28" i="40"/>
  <c r="J22" i="40"/>
  <c r="AE38" i="38"/>
  <c r="K26" i="40"/>
  <c r="AF41" i="38"/>
  <c r="K25" i="40"/>
  <c r="AF30" i="38"/>
  <c r="K14" i="40"/>
  <c r="G24" i="40"/>
  <c r="AB40" i="38"/>
  <c r="G16" i="40"/>
  <c r="AB32" i="38"/>
  <c r="G27" i="40"/>
  <c r="AE33" i="38"/>
  <c r="J17" i="40"/>
  <c r="AE35" i="38"/>
  <c r="J19"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tc={8D179C80-6F5F-4B18-8C8F-16FEFA34119C}</author>
    <author>tc={4E94E88E-622C-4E09-A794-EF287DCCB3E0}</author>
    <author>tc={C53F48F1-225C-474E-9ABF-A1DB8786C409}</author>
    <author>tc={41764858-D10A-4E70-A54D-693827D35582}</author>
    <author>tc={F4AEC465-1C58-4E29-B6AB-858C48B3F8BD}</author>
  </authors>
  <commentList>
    <comment ref="A1" authorId="0" shapeId="0" xr:uid="{00000000-0006-0000-0600-000001000000}">
      <text>
        <r>
          <rPr>
            <b/>
            <sz val="9"/>
            <color indexed="81"/>
            <rFont val="Segoe UI"/>
            <family val="2"/>
          </rPr>
          <t>Joerg W:</t>
        </r>
        <r>
          <rPr>
            <sz val="9"/>
            <color indexed="81"/>
            <rFont val="Segoe UI"/>
            <family val="2"/>
          </rPr>
          <t xml:space="preserve">
35 VorgegebeneKriterien sind möglich
6 Ergänzungen sind möglich</t>
        </r>
      </text>
    </comment>
    <comment ref="F1" authorId="1" shapeId="0" xr:uid="{00000000-0006-0000-0600-000002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Sortiert die Leeren und nicht relevanten raus</t>
        </r>
      </text>
    </comment>
    <comment ref="G1" authorId="2" shapeId="0" xr:uid="{00000000-0006-0000-0600-000003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Holt die dazugehörige Kriteriengruppe ran. Danach soll unter Berücksichtigung der Ergänzungskriterien wieder nach Kriteriengruppen sortiert werden
Antwort:
    entfällt</t>
        </r>
      </text>
    </comment>
    <comment ref="H1" authorId="3" shapeId="0" xr:uid="{00000000-0006-0000-0600-000004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ergänzt den Kriteriennamen, um ihn einzigartig zu machen vereinfacht mit der Zeilennummer
Antwort:
    entfällt</t>
        </r>
      </text>
    </comment>
    <comment ref="J1" authorId="4" shapeId="0" xr:uid="{00000000-0006-0000-0600-000005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Zeilenummer der Spalte F sortiert nach Kriteriengruppe
Antwort:
    entfällt</t>
        </r>
      </text>
    </comment>
    <comment ref="L1" authorId="5" shapeId="0" xr:uid="{00000000-0006-0000-0600-000006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Übergabespalte. Anhand der hier hinterlegten ID werden die Daten zusammengestellt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Joerg W</author>
    <author>tc={1CB8134B-B5A9-4AFB-A8CB-1665DB985BDD}</author>
  </authors>
  <commentList>
    <comment ref="A1" authorId="0" shapeId="0" xr:uid="{00000000-0006-0000-0800-000001000000}">
      <text>
        <r>
          <rPr>
            <b/>
            <sz val="9"/>
            <color indexed="81"/>
            <rFont val="Segoe UI"/>
            <family val="2"/>
          </rPr>
          <t>Joerg W: Tabelle ist nur für die gesondert zu betrachtenden Kriterien</t>
        </r>
        <r>
          <rPr>
            <sz val="9"/>
            <color indexed="81"/>
            <rFont val="Segoe UI"/>
            <family val="2"/>
          </rPr>
          <t xml:space="preserve">
39 VorgegebeneKriterien sind möglich
6 Ergänzungen sind möglich</t>
        </r>
      </text>
    </comment>
    <comment ref="L1" authorId="1" shapeId="0" xr:uid="{00000000-0006-0000-0800-000002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Übergabespalte. Anhand der hier hinterlegten ID werden die Daten zusammengestellt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R13" authorId="0" shapeId="0" xr:uid="{00000000-0006-0000-0900-000001000000}">
      <text>
        <r>
          <rPr>
            <sz val="9"/>
            <color indexed="81"/>
            <rFont val="Segoe UI"/>
            <family val="2"/>
          </rPr>
          <t xml:space="preserve">
Ergebnisse aus dieser Spalte können Sie in Schritt 5 übernehmen (markieren und kopieren)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E10" authorId="0" shapeId="0" xr:uid="{00000000-0006-0000-0A00-000001000000}">
      <text>
        <r>
          <rPr>
            <sz val="9"/>
            <color indexed="81"/>
            <rFont val="Segoe UI"/>
            <family val="2"/>
          </rPr>
          <t>Das Beispiel zeigt, wie eine ausgefüllte Bewertung aussehen kann. Es werden die ZAHLENWERTE aus der Bewertung der Mitglieder hier eingetragen. Die Farben werden von selbst auf Basis der Eingabe generiert.
(Diese Zahlen dieser Spalte  werden nicht weiter verarbeitet.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tc={FA6AD1BE-C73E-4098-AF64-5064C2BACA77}</author>
  </authors>
  <commentList>
    <comment ref="Z5" authorId="0" shapeId="0" xr:uid="{00000000-0006-0000-0B00-00000100000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 baut einen minimalen Fehler in der 6 Stelle nach dem Komma ein, damit gleiche Werte unterscheidbar und damit sortierbar werden.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P11" authorId="0" shapeId="0" xr:uid="{00000000-0006-0000-0F00-000001000000}">
      <text>
        <r>
          <rPr>
            <b/>
            <sz val="9"/>
            <color indexed="81"/>
            <rFont val="Segoe UI"/>
            <family val="2"/>
          </rPr>
          <t xml:space="preserve">Versorgungssicherheit VS
Wirtschaftlichkeit und Nutzerorientierung WuNo
Ressourcenschonung Rsch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P11" authorId="0" shapeId="0" xr:uid="{00000000-0006-0000-1100-000001000000}">
      <text>
        <r>
          <rPr>
            <b/>
            <sz val="9"/>
            <color indexed="81"/>
            <rFont val="Segoe UI"/>
            <family val="2"/>
          </rPr>
          <t xml:space="preserve">Versorgungssicherheit VS
Wirtschaftlichkeit und Nutzerorientierung WuNo
Ressourcenschonung Rsch
</t>
        </r>
      </text>
    </comment>
    <comment ref="D31" authorId="0" shapeId="0" xr:uid="{00000000-0006-0000-1100-000002000000}">
      <text>
        <r>
          <rPr>
            <b/>
            <sz val="9"/>
            <color indexed="81"/>
            <rFont val="Segoe UI"/>
            <family val="2"/>
          </rPr>
          <t>Erläuterung:</t>
        </r>
        <r>
          <rPr>
            <sz val="9"/>
            <color indexed="81"/>
            <rFont val="Segoe UI"/>
            <family val="2"/>
          </rPr>
          <t xml:space="preserve">
Bezeichnet den Abstand zwischen dem ersten und dem dritten Quartil.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P11" authorId="0" shapeId="0" xr:uid="{00000000-0006-0000-1200-000001000000}">
      <text>
        <r>
          <rPr>
            <b/>
            <sz val="9"/>
            <color indexed="81"/>
            <rFont val="Segoe UI"/>
            <family val="2"/>
          </rPr>
          <t xml:space="preserve">Versorgungssicherheit VS
Wirtschaftlichkeit und Nutzerorientierung WuNo
Ressourcenschonung Rsch
</t>
        </r>
      </text>
    </comment>
  </commentList>
</comments>
</file>

<file path=xl/sharedStrings.xml><?xml version="1.0" encoding="utf-8"?>
<sst xmlns="http://schemas.openxmlformats.org/spreadsheetml/2006/main" count="791" uniqueCount="424">
  <si>
    <t>Leistungsfähigkeit</t>
  </si>
  <si>
    <t>Resilienz-Fähigkeiten</t>
  </si>
  <si>
    <t>Resilienz-Ressourcen</t>
  </si>
  <si>
    <t>Resilienz-Strukturen</t>
  </si>
  <si>
    <t>Wirtschaftlichkeit</t>
  </si>
  <si>
    <t>Energie</t>
  </si>
  <si>
    <t>Emissionen und Abfall</t>
  </si>
  <si>
    <t>Lebensräume und Arten</t>
  </si>
  <si>
    <t>Kriteriengruppe</t>
  </si>
  <si>
    <t>Bewertung
Person 1</t>
  </si>
  <si>
    <t>keine Veränderung erwartet</t>
  </si>
  <si>
    <t xml:space="preserve">deutlich negative Bewertung </t>
  </si>
  <si>
    <t xml:space="preserve">geringfügig negative Bewertung </t>
  </si>
  <si>
    <t>geringfügig positive Bewertung</t>
  </si>
  <si>
    <t xml:space="preserve">deutlich positive Bewertung </t>
  </si>
  <si>
    <t>Bezeichnung des Vorhabens</t>
  </si>
  <si>
    <t>1a</t>
  </si>
  <si>
    <t>1b</t>
  </si>
  <si>
    <t>2a</t>
  </si>
  <si>
    <t>2b</t>
  </si>
  <si>
    <t>3a</t>
  </si>
  <si>
    <t>3b</t>
  </si>
  <si>
    <t>5a</t>
  </si>
  <si>
    <t>5b</t>
  </si>
  <si>
    <t>Puffervermögen</t>
  </si>
  <si>
    <t>Bezeichnung Kriterium</t>
  </si>
  <si>
    <t>Verständnis / Fragestellung für die Wirkungsbewertung</t>
  </si>
  <si>
    <t>Verantwortliche Institution</t>
  </si>
  <si>
    <t xml:space="preserve">Träger des Vorhabens </t>
  </si>
  <si>
    <t>Stadt XYZ</t>
  </si>
  <si>
    <t>Ausblenden</t>
  </si>
  <si>
    <t>Dropdownfelder</t>
  </si>
  <si>
    <t>Auswahl der Bewertungsrelevanz</t>
  </si>
  <si>
    <t>Die Frage ist für die hier zu betrachtende Infrastruktur …</t>
  </si>
  <si>
    <t>NICHT relevant</t>
  </si>
  <si>
    <t>relevant</t>
  </si>
  <si>
    <t xml:space="preserve">Ablage </t>
  </si>
  <si>
    <t>Keine Bewertung</t>
  </si>
  <si>
    <t>?</t>
  </si>
  <si>
    <t>Kriterium</t>
  </si>
  <si>
    <t>ja</t>
  </si>
  <si>
    <t>nein</t>
  </si>
  <si>
    <t xml:space="preserve">Kriteriengruppe </t>
  </si>
  <si>
    <t>Ndim</t>
  </si>
  <si>
    <t>Zuordnung</t>
  </si>
  <si>
    <t>Notizen</t>
  </si>
  <si>
    <t>HÄNDE WEG</t>
  </si>
  <si>
    <t>Dropddown</t>
  </si>
  <si>
    <t xml:space="preserve"> TRAFIS| UBA FKZ 3719 15 1030</t>
  </si>
  <si>
    <t>Angaben zum Vorhaben</t>
  </si>
  <si>
    <t>Datum der Bewertung</t>
  </si>
  <si>
    <r>
      <rPr>
        <b/>
        <sz val="11"/>
        <color theme="1"/>
        <rFont val="Calibri"/>
        <family val="2"/>
        <scheme val="minor"/>
      </rPr>
      <t>Kommentar</t>
    </r>
    <r>
      <rPr>
        <sz val="11"/>
        <color theme="1"/>
        <rFont val="Calibri"/>
        <family val="2"/>
        <scheme val="minor"/>
      </rPr>
      <t xml:space="preserve"> (optional) </t>
    </r>
  </si>
  <si>
    <t xml:space="preserve">Achten Sie vor allem auf diese Farben: </t>
  </si>
  <si>
    <t>Bezeichnung Kurzform 
(wird für die Tabellenüberschrift verwendet)</t>
  </si>
  <si>
    <t>Ganz unten Dropddownfelder!</t>
  </si>
  <si>
    <t>bisher Kurzbezeichnung</t>
  </si>
  <si>
    <t>bisher Bezeichnung</t>
  </si>
  <si>
    <t>Fragestellung für die Wirkungsbewertung</t>
  </si>
  <si>
    <t>Schritt 1: Vorgeschlagene Kriterien und Fragen prüfen</t>
  </si>
  <si>
    <t>Kriterium ID</t>
  </si>
  <si>
    <t xml:space="preserve">Sie können in dieser Tabelle das vorgeschlagene Kriterienset und die für die Bewertung genutzten Fragen anpassen. </t>
  </si>
  <si>
    <t>Hier können Sie  bei Bedarf die Frage auf Ihr System anpassen.</t>
  </si>
  <si>
    <t>Schritt 2 (optional): Kriterien hinzufügen</t>
  </si>
  <si>
    <t>Hier  Dimension und Kriteriengruppe wählen</t>
  </si>
  <si>
    <t>Wählen Sie aus, ob Kriterium und Frage für Ihren Fall relevant sind. Die Frage ist …</t>
  </si>
  <si>
    <t>Nachhaltigkeitsdimension &amp; Kriteriengruppe</t>
  </si>
  <si>
    <t>Max</t>
  </si>
  <si>
    <t>Min</t>
  </si>
  <si>
    <t>Mittelwert</t>
  </si>
  <si>
    <t>Bewertung
Beispiel</t>
  </si>
  <si>
    <t>Median</t>
  </si>
  <si>
    <t>Quartil 1</t>
  </si>
  <si>
    <t>Quartil 3</t>
  </si>
  <si>
    <t>P1</t>
  </si>
  <si>
    <t>P2</t>
  </si>
  <si>
    <t>P3</t>
  </si>
  <si>
    <t>P4</t>
  </si>
  <si>
    <t>P5</t>
  </si>
  <si>
    <t>P6</t>
  </si>
  <si>
    <t>P7</t>
  </si>
  <si>
    <t>P8</t>
  </si>
  <si>
    <t>P9</t>
  </si>
  <si>
    <t>P10</t>
  </si>
  <si>
    <t>P11</t>
  </si>
  <si>
    <t>P12</t>
  </si>
  <si>
    <t>P13</t>
  </si>
  <si>
    <t>P14</t>
  </si>
  <si>
    <t>P15</t>
  </si>
  <si>
    <t>P16</t>
  </si>
  <si>
    <t>P17</t>
  </si>
  <si>
    <t>P18</t>
  </si>
  <si>
    <t>P19</t>
  </si>
  <si>
    <t>P20</t>
  </si>
  <si>
    <t>Ende des Formelbereiches</t>
  </si>
  <si>
    <t xml:space="preserve">
Person 2</t>
  </si>
  <si>
    <t xml:space="preserve">
Person 3</t>
  </si>
  <si>
    <t xml:space="preserve">
Person 4</t>
  </si>
  <si>
    <t xml:space="preserve">
Person 5</t>
  </si>
  <si>
    <t xml:space="preserve">
Person 6</t>
  </si>
  <si>
    <t xml:space="preserve">
Person 7</t>
  </si>
  <si>
    <t xml:space="preserve">
Person 8</t>
  </si>
  <si>
    <t xml:space="preserve">
Person 9</t>
  </si>
  <si>
    <t xml:space="preserve">
Person 10</t>
  </si>
  <si>
    <t xml:space="preserve">
Person 11</t>
  </si>
  <si>
    <t xml:space="preserve">
Person 12</t>
  </si>
  <si>
    <t xml:space="preserve">
Person 13</t>
  </si>
  <si>
    <t xml:space="preserve">
Person 14</t>
  </si>
  <si>
    <t xml:space="preserve">
Person 15</t>
  </si>
  <si>
    <t xml:space="preserve">
Person 16</t>
  </si>
  <si>
    <t xml:space="preserve">
Person 17</t>
  </si>
  <si>
    <t xml:space="preserve">
Person 18</t>
  </si>
  <si>
    <t xml:space="preserve">
Person 19</t>
  </si>
  <si>
    <t xml:space="preserve">
Person 20</t>
  </si>
  <si>
    <t>Bewertungsrunde</t>
  </si>
  <si>
    <t>Häufigkeiten der Bewertung</t>
  </si>
  <si>
    <t>Wertungen</t>
  </si>
  <si>
    <t>ausblenden</t>
  </si>
  <si>
    <t>Rohdaten</t>
  </si>
  <si>
    <t>Anzahl der Bewertungen</t>
  </si>
  <si>
    <t>Häufigkeit der Bewertungsmöglichkeiten</t>
  </si>
  <si>
    <t>NHK-Dimmension</t>
  </si>
  <si>
    <t>Formatierung?</t>
  </si>
  <si>
    <t>Nachhaltigkeits-dimension</t>
  </si>
  <si>
    <t>Seite 2</t>
  </si>
  <si>
    <t>Zeile</t>
  </si>
  <si>
    <t>Ihre Notizen</t>
  </si>
  <si>
    <t>Tabelle 1:</t>
  </si>
  <si>
    <t>Legende zur Bewertung potenzieller Wirkungen des Vorhabens</t>
  </si>
  <si>
    <t>Bewertung</t>
  </si>
  <si>
    <t>z.B. eher nicht geeignet, deutliche Kostensteigerung, deutlich negative Auswirkung, etc.</t>
  </si>
  <si>
    <t>Zusammenfassung und Schlussfolgerungen</t>
  </si>
  <si>
    <t>Was leistet ein Nachhaltigkeits-Check (und was nicht)?</t>
  </si>
  <si>
    <t>Vorgehen – Bewertungsmethode</t>
  </si>
  <si>
    <t>Einführung in das Vorhaben</t>
  </si>
  <si>
    <t>Seite 3</t>
  </si>
  <si>
    <t>Seite 4</t>
  </si>
  <si>
    <t>Kommentar</t>
  </si>
  <si>
    <t>Sonderkriterien</t>
  </si>
  <si>
    <t>Bewertungserläuterung</t>
  </si>
  <si>
    <t>Seite 5</t>
  </si>
  <si>
    <t>Gesamtüberblick | Statistische Auswertung der Ergebnisse für alle Nachhaltigkeitskriterien</t>
  </si>
  <si>
    <t>Ausgewähltes Nachhaltigkeitskriterium</t>
  </si>
  <si>
    <t>Zusammenstellung der Werte für die Auswertung | SonderKriterien</t>
  </si>
  <si>
    <t>Macht das Auskoppeln der Tabelle Sinn?  Soll die Häufigkeitsformatierung die Farben aufgreifen?</t>
  </si>
  <si>
    <t>(-1) geringfügig negative Bewertung: z.B. eher wenig geeignet, geringfügige Kostensteigerung, eher negative Auswirkung</t>
  </si>
  <si>
    <t>(0) keine Veränderung erwartet: z.B. Die Lösungsvariante hat voraussichtlich keinen Einfluss auf dieses Kriterium</t>
  </si>
  <si>
    <t>(+1) geringfügig positive Bewertung: z.B. eher gut geeignet, geringfügige Kostensenkung, eher positive Auswirkung</t>
  </si>
  <si>
    <t>(+2) deutlich positive Bewertung: z.B. eher sehr gut geeignet, deutliche Kostensenkung, deutlich positive Auswirkung</t>
  </si>
  <si>
    <t>(-2) deutlich negative Bewertung: z.B. eher nicht geeignet, deutliche Kostensteigerung, deutlich negative Auswirkung, etc.</t>
  </si>
  <si>
    <t>Lesen Sie hier  Beispiele und Erläuterungen, die Ihnen bei der Beantwortung  helfen können.</t>
  </si>
  <si>
    <t>Hier erhalten die Bearbeitenden  Erläuterungen/Erklärungen</t>
  </si>
  <si>
    <t>KriterienID</t>
  </si>
  <si>
    <t>TOP 5 - Negative Bewertung</t>
  </si>
  <si>
    <t>Zusammenstellung der Werte für die Auswertung | TOP5 und Kriteriengruppen</t>
  </si>
  <si>
    <t>Absolute Anzahl</t>
  </si>
  <si>
    <t>Auswertung nach Kriteriengruppe</t>
  </si>
  <si>
    <t>Zusammenstellung der Werte für alle Auswertungen | Alle Kriterien</t>
  </si>
  <si>
    <t>Doppelung, wird gebraucht für Top5 Berechnung</t>
  </si>
  <si>
    <t>Hilfsspalte_MW</t>
  </si>
  <si>
    <t>EINZELKRITERIEN TOP 5 - Beste Bewertung</t>
  </si>
  <si>
    <t>EINZELKRITERIEN TOP 5 - Negative Bewertung</t>
  </si>
  <si>
    <t>Rang</t>
  </si>
  <si>
    <t>standardabweichung</t>
  </si>
  <si>
    <t>Interquartilsabstand</t>
  </si>
  <si>
    <t>Grösster Konsens</t>
  </si>
  <si>
    <t>EINZELKRITERIEN TOP 5 - Grösster Dissens</t>
  </si>
  <si>
    <t>Interquartil</t>
  </si>
  <si>
    <t>Hilfsspalte_interquartilsabstand</t>
  </si>
  <si>
    <t>Bezeichnung Kriteriengruppe/ Kriterium</t>
  </si>
  <si>
    <t xml:space="preserve">Zuordnung </t>
  </si>
  <si>
    <t>TOP 5 Bewertungen von Kriterien</t>
  </si>
  <si>
    <t xml:space="preserve"> Positive Bewertung</t>
  </si>
  <si>
    <t>Negative Bewertung</t>
  </si>
  <si>
    <t>Dissens</t>
  </si>
  <si>
    <t>Konsens</t>
  </si>
  <si>
    <t>TOP 5 Stark Übereinstimmende &amp; stark abweichende Einschätzungen innerhalb der Bewertungsgruppe</t>
  </si>
  <si>
    <t>Nachhaltigkeitsdimension</t>
  </si>
  <si>
    <t>neutral</t>
  </si>
  <si>
    <t>Ausgewählte Bewertungen</t>
  </si>
  <si>
    <t>Text Erwägung</t>
  </si>
  <si>
    <t xml:space="preserve">Einschätzbar beispielsweise an der Wirkung auf die absolut durch eine Infrastruktur bereitstellbare Leistung bzw. Arbeit. Wird die mögliche Höchstlast in Höhe, Zeitpunkt der Bereitstellung oder Zeitraum der Lieferbarkeit beeinflusst? </t>
  </si>
  <si>
    <t>Hier geht es in erster Linie um die Dependenz zwischen gekoppelten Teilsystemen oder Elementen.</t>
  </si>
  <si>
    <t>Hier werden die Textbausteine für die weiterreichenden Erläuterungen abgelegt.</t>
  </si>
  <si>
    <t>Hier können  Optionen auswählt werden.
(für Prozessleitung und Bewertungsgruppe)</t>
  </si>
  <si>
    <t>0_Allg_Eingaben:</t>
  </si>
  <si>
    <t>Druckvorlage für einen Ergebnisbericht mit allen Tabellen und Grafiken.</t>
  </si>
  <si>
    <t>Ihre Bewertung</t>
  </si>
  <si>
    <t>Hinweise</t>
  </si>
  <si>
    <t>Anzahl der Wertungen</t>
  </si>
  <si>
    <t>Gern hier notieren, was geändert/verbessert werden muss.</t>
  </si>
  <si>
    <t>Ihre Auswahl</t>
  </si>
  <si>
    <t>Schritt 4: Die Bewertungsgruppe bewertet …</t>
  </si>
  <si>
    <t>Schritt 5: Einzelbewertungen zusammengeführen …</t>
  </si>
  <si>
    <t>Moderator / Moderatorin</t>
  </si>
  <si>
    <t>Prozessbegleitende Nachhaltigkeitsbewertung</t>
  </si>
  <si>
    <t xml:space="preserve">Schritt1_Kriterienpruefung: </t>
  </si>
  <si>
    <t>Schritt2_Kriterienergaenzung</t>
  </si>
  <si>
    <t>Schritt3_KriterienSonderauswahl</t>
  </si>
  <si>
    <t xml:space="preserve">Schritt4_Einzelbewertung: </t>
  </si>
  <si>
    <t xml:space="preserve">Schritt5_Gruppenbewertung: </t>
  </si>
  <si>
    <t xml:space="preserve">7_DruckvorlageBericht: </t>
  </si>
  <si>
    <t>Hier erhalten die Bearbeitenden Hinweise, 
was zu tun ist.</t>
  </si>
  <si>
    <t>TABELLE mit dem Bewertungsergebnis für jedes BewertungsKRITERIUM.</t>
  </si>
  <si>
    <t>GRAFIK mit dem Bewertungsergebnis  für jedes BewertungsKRITERIUM.</t>
  </si>
  <si>
    <t>TABELLE mit dem Bewertungsergebnis  systematisch vorausgewählter BewertungsKRITERIEN.</t>
  </si>
  <si>
    <t>TABELLE mit dem Bewertungsergebnis der auf Wunsch GESONDERT zu betrachtenden BewertungsKRITERIEN.  (Sonderauswahl)</t>
  </si>
  <si>
    <t>GRAFIK mit dem Bewertungsergebnis der auf Wunsch GESONDERT zu betrachtenden BewertungsKRITERIEN.  (Sonderauswahl)</t>
  </si>
  <si>
    <t>Bitte füllen Sie diese Felder mit den Projekt-Daten aus. Die Informationen sind mit anderen Tabellenblättern verknüpft.</t>
  </si>
  <si>
    <t>1.Bewertung</t>
  </si>
  <si>
    <t>Bewertungskriterium</t>
  </si>
  <si>
    <t>Nachhaltigkeitsdimension 
&amp; Kriteriengruppe</t>
  </si>
  <si>
    <t>Es gibt Vorschläge für weitere Bewertungskriterien, die das Kriterienset ergänzen? Hier können diese integriert werden! Das Set kann um bis zu 6 Kriterien erweitert werden. 
Bitte zeilenweise (!) vollständig ausfüllen.</t>
  </si>
  <si>
    <t>Schritt 3: (optional) Bewertungskriterien für eine gesonderte Auswertung festlegen</t>
  </si>
  <si>
    <r>
      <t xml:space="preserve">WARNHINWEIS: </t>
    </r>
    <r>
      <rPr>
        <sz val="11"/>
        <color rgb="FFFF0000"/>
        <rFont val="Calibri"/>
        <family val="2"/>
        <scheme val="minor"/>
      </rPr>
      <t>Schritt 2 muss vor Schritt 3 ff. abgeschlossen sein.
Durch ein nachträgliches Entfernen/Einfügen von Kriterien geht die Zuordnung der Bewertungen zu den Kriterien verloren und das Ergebnis wird verfälscht.</t>
    </r>
    <r>
      <rPr>
        <b/>
        <sz val="11"/>
        <color rgb="FFFF0000"/>
        <rFont val="Calibri"/>
        <family val="2"/>
        <scheme val="minor"/>
      </rPr>
      <t xml:space="preserve"> </t>
    </r>
  </si>
  <si>
    <r>
      <t>[</t>
    </r>
    <r>
      <rPr>
        <sz val="11"/>
        <color rgb="FFFF0000"/>
        <rFont val="Calibri"/>
        <family val="2"/>
        <scheme val="minor"/>
      </rPr>
      <t xml:space="preserve">OPTIONAL: </t>
    </r>
    <r>
      <rPr>
        <sz val="11"/>
        <color theme="1"/>
        <rFont val="Calibri"/>
        <family val="2"/>
        <scheme val="minor"/>
      </rPr>
      <t>hier steht ein Text, der das Verständnis des Bearbeitungsstandes unterstützt]</t>
    </r>
  </si>
  <si>
    <t xml:space="preserve">&lt;&lt; negativ   </t>
  </si>
  <si>
    <t xml:space="preserve">   positiv &gt;&gt;</t>
  </si>
  <si>
    <t xml:space="preserve">Struktur der Arbeitsmappe und Inhalt der Arbeitsblätter
</t>
  </si>
  <si>
    <r>
      <t>Anzahl der
Bewertungen</t>
    </r>
    <r>
      <rPr>
        <b/>
        <sz val="12"/>
        <color rgb="FFFF0000"/>
        <rFont val="Calibri"/>
        <family val="2"/>
        <scheme val="minor"/>
      </rPr>
      <t/>
    </r>
  </si>
  <si>
    <t>6a_Ergebnis-KritGruppen</t>
  </si>
  <si>
    <t>6b_Ergebnis-AlleZahlen</t>
  </si>
  <si>
    <t>6c_Ergebnis-AlleGrafik</t>
  </si>
  <si>
    <t xml:space="preserve">6d_Ergebnis-TOP5: </t>
  </si>
  <si>
    <t xml:space="preserve">6e_Ergebnis-SonderKritZahlen: </t>
  </si>
  <si>
    <t xml:space="preserve">6f_Ergebnis-SonderKritGrafik: </t>
  </si>
  <si>
    <t>Wählen Sie die für Ihr Vorhaben relevanten Bewertungskriterien aus. Wenn erforderlich, passen Sie Fragestellungen zu den ausgewählten Kriterien an.</t>
  </si>
  <si>
    <t>Beschreiben Sie kurz das zu bewertende Vorhaben. Die Daten dienen einer automatisierten Beschriftung in den weiteren Tabellenblättern sowie zur Ergebnisauswertung.</t>
  </si>
  <si>
    <t>OPTIONAL:  Ergänzen Sie das Kriterienset sowie die Charakterisierung der Bewertungskriterien.</t>
  </si>
  <si>
    <t>OPTIONAL:  Stellen Sie sich eine Auswahl gesondert auszuwertender Bewertungskriterien zusammen.</t>
  </si>
  <si>
    <t xml:space="preserve">Stellen Sie diese Tabelle den Bewertenden zur Verfügung. Sollen mehrere Bewertungsrunden durchgeführt, oder mehrere Lösungsvarianten verglichen werden, vervielfältigen Sie diese Tabelle. </t>
  </si>
  <si>
    <t>Fügen Sie die Ergebnisse der Bewertung jedes Bewertenden in diese Tabelle ein. Die Gesamtübersicht der Einzelbewertungen dient zugleich der Visualisierung der Einzelergebnisse - z.B. als Grundlage zur Diskussion unterschiedlicher Perspektiven und Bewertungen.</t>
  </si>
  <si>
    <t>BEWERTUNG</t>
  </si>
  <si>
    <t>ERGEBNISSE</t>
  </si>
  <si>
    <t>TABELLE mit GRAFIKEN zu den Bewertungsergebnissen für jede KRITERIENGRUPPE. Die Werte werden aus den Einzelbewertungen der Kriterien ohne Gewichtung berechnet.</t>
  </si>
  <si>
    <t>z.B. Stadtwerk Stadt XYZ</t>
  </si>
  <si>
    <t>Das Kriterienset steht.... Möchten Sie bestimmte Bewertungskriterien besonders im Blick behalten? Diese werden separat ausgewertet, wenn sie hier ausgewählt werden.</t>
  </si>
  <si>
    <t>Ergebnis</t>
  </si>
  <si>
    <t>Tragen Sie hier die Bewertungen der Mitglieder der Bewertungsgruppe ein. Nutzen Sie für jede Bewertung eine neue Spalte. 
Die Zahlen können  händisch eingetragen oder aus den Arbeitsdateien der Bewertenden kopiert werden  (Spalte "Ergebnis" in "Schritt4_Einzelbewertung")
| Menü Start &gt;&gt; Einfügen &gt;&gt; (nur) Werte einfügen |</t>
  </si>
  <si>
    <t>Muster</t>
  </si>
  <si>
    <t>Mustervorhaben</t>
  </si>
  <si>
    <t>Rsch</t>
  </si>
  <si>
    <t>Rsch | Energie</t>
  </si>
  <si>
    <t>Rsch | Emissionen und Abfall</t>
  </si>
  <si>
    <t>Rsch | Lebensräume und Arten</t>
  </si>
  <si>
    <t>Auswirkung der Infrastrukturlösung auf die grundsätzliche Eignung des Systems, die definierte Dienstleistung in angestrebter Qualität und Quantität zu erbringen.</t>
  </si>
  <si>
    <t>VS | Leistungsfähigkeit</t>
  </si>
  <si>
    <t>VS</t>
  </si>
  <si>
    <t>VS | Resilienz-Strukturen</t>
  </si>
  <si>
    <t>VS | Resilienz-Ressourcen</t>
  </si>
  <si>
    <t>VS | Resilienz-Fähigkeiten</t>
  </si>
  <si>
    <t xml:space="preserve">Auswirkung der Infrastrukturlösung auf die Störungsanfälligkeit des Systems gegenüber äußeren Einwirkungen/Einflüssen </t>
  </si>
  <si>
    <t xml:space="preserve">Technologische Anpassungsfähigkeit </t>
  </si>
  <si>
    <t>z.B. im Sinne Weiterentwicklung von Nachhaltigkeitszielen oder im Sinne einer Anpassung an stärkere und/oder häufigere Wetterextreme oder andere Störereignisse</t>
  </si>
  <si>
    <t>Auswirkung der Infrastrukturlösung auf die Redundanz bzw. Ersetzbarkeit erforderlicher Ressourcen und Anlagen/Technologien für die Erbringung der Dienstleistungen</t>
  </si>
  <si>
    <t xml:space="preserve">Redundanz im personellen Bereich </t>
  </si>
  <si>
    <t>Auswirkung der Infrastrukturlösung auf die Ersetzbarkeit personeller Ressourcen insbesondere im operativen Bereich der Erbringung der Dienstleistung.</t>
  </si>
  <si>
    <t>Auswirkung der Infrastrukturlösung auf das Potenzial des Systems, Schwankungen in der Verfügbarkeit von Energie und Rohstoffen (auch Abnahmeschwankungen) zu überbrücken</t>
  </si>
  <si>
    <t xml:space="preserve">Ergeben sich beispielsweise durch die Infrastrukturlösung Puffer- und Speicherkapazitäten oder alternative Energiequellen, die unabhängig von den bisherigen Quellen genutzt werden können? </t>
  </si>
  <si>
    <t xml:space="preserve">keine weiteren Hinweise  </t>
  </si>
  <si>
    <t>Verfügbarkeit von Fachkräften</t>
  </si>
  <si>
    <t>Kosten der Funktionswiederherstellung</t>
  </si>
  <si>
    <t>Versorgungssicherheit</t>
  </si>
  <si>
    <t>Wirtschaftlichkeit und Nutzerorientierung</t>
  </si>
  <si>
    <t>WuNo</t>
  </si>
  <si>
    <t>WuNo | Wirtschaftlichkeit</t>
  </si>
  <si>
    <t>Nutzerorientierung</t>
  </si>
  <si>
    <t>Ökonomische Tragfähigkeit für Betreiber</t>
  </si>
  <si>
    <t>WuNo | Nutzerorientierung</t>
  </si>
  <si>
    <t>15a</t>
  </si>
  <si>
    <t>15b</t>
  </si>
  <si>
    <t>Beschaffenheit und Menge der bereitgestellten Infrastrukturdienstleistung</t>
  </si>
  <si>
    <t>Primärenergieverbrauch</t>
  </si>
  <si>
    <t>Primärenergieverbrauch ohne regenerative Energie (absolut oder bezogen auf eine Produkteinheit oder ein Funktionsäquivalent)</t>
  </si>
  <si>
    <t xml:space="preserve">Endenergieverbrauch </t>
  </si>
  <si>
    <t>Rsch | Fläche und Boden</t>
  </si>
  <si>
    <t>Rsch | Rohstoffe</t>
  </si>
  <si>
    <t>Rsch | Wasser und Gewässer</t>
  </si>
  <si>
    <t>Fläche und Boden</t>
  </si>
  <si>
    <t>Rohstoffe</t>
  </si>
  <si>
    <t>Wasser und Gewässer</t>
  </si>
  <si>
    <t>Flächeninanspruchnahme</t>
  </si>
  <si>
    <t>Schädliche Bodenveränderungen</t>
  </si>
  <si>
    <t>Ausmaß der schädlichen Bodenveränderungen (z. B. Abgrabungen, Versiegelung, Verschmutzung ...)</t>
  </si>
  <si>
    <t>Rohstoffbedarf</t>
  </si>
  <si>
    <t>Hier geht es um die Mengen und Arten benötigter Rohstoffe absolut oder bezogen auf eine Produkteinheit oder ein Funktionsäquivalent (vgl. VDI 4605 1.1a)</t>
  </si>
  <si>
    <t>Abhängigkeit von kritischen Rohstoffen</t>
  </si>
  <si>
    <t>Hier geht es um eine Gruppe von Rohstoffen, für die eine besondere „Kritikalität“ im Sinne Knappheit, Zugänglichkeit von Lagerstätten, politische Situation im Abbauland usw. angenommen werden muss (vgl. VDI 4605, S. 13, unter 2.1 Wirtschaftlichkeit; Berechnung nach VDI 4800 Blatt 2)</t>
  </si>
  <si>
    <t>Wasserverbrauch</t>
  </si>
  <si>
    <t>Hier geht es um die eingesetzte Wassermenge  absolut oder bezogen auf eine Produkteinheit oder ein Funktionsäquivalent (vgl. VDI 4605 1.4a).</t>
  </si>
  <si>
    <t>Gewässerqualität</t>
  </si>
  <si>
    <t>Referenz für die Erwägung ist die Gewässerqualität im Sinne der Europäischen Wasserrahmenrichtlinie (vgl. auch VDI 4605 1.3 d, e).</t>
  </si>
  <si>
    <t>Treibhausgasemissionen</t>
  </si>
  <si>
    <t>Emissionen umwelt- und gesundheitsgefährdender Stoffe in Gewässer, Luft, Boden</t>
  </si>
  <si>
    <t xml:space="preserve">Hier geht es um den Ausstoß von Schadstoffen (z.B. SOX, NOX, Staub …) bzw. deren Eintrag in Wasser, Luft und Boden (vgl. VDI 4605 1.4c) </t>
  </si>
  <si>
    <t>Lärmemissionen</t>
  </si>
  <si>
    <t xml:space="preserve">Bei der Frage geht es z.B. um störende, belästigende oder sogar gesundheitsschädliche Geräusche. (Überschreitet der Lärmpegel die Lärmindizes LDEN mit &gt; 65 dB(A) am Tag und/oder LNight mit &gt; 55 dB(A) (vgl. VDI 4605 3.4)? </t>
  </si>
  <si>
    <t>Abfallaufkommen</t>
  </si>
  <si>
    <t xml:space="preserve">Besonders geschützte Lebensräume und Arten </t>
  </si>
  <si>
    <t>Leistungsfähigkeit (System A)</t>
  </si>
  <si>
    <t>Störungsanfälligkeit (System A)</t>
  </si>
  <si>
    <t>Dependenz (System A)</t>
  </si>
  <si>
    <t>Redundanz im technischen System (System A)</t>
  </si>
  <si>
    <t>Qualität und Quantität der Infrastrukturdienstleistung (System A)</t>
  </si>
  <si>
    <t>Leistungsfähigkeit (System B)</t>
  </si>
  <si>
    <t>Störungsanfälligkeit (System B)</t>
  </si>
  <si>
    <t>Dependenz (System B)</t>
  </si>
  <si>
    <t>Redundanz im technischen System (System B)</t>
  </si>
  <si>
    <t>Qualität und Quantität der Infrastrukturdienstleistung (System B)</t>
  </si>
  <si>
    <t>Ressourcenschonung</t>
  </si>
  <si>
    <t>Hier kann es um unmittelbar eintretende Störungen, wie Extremwetter (z.B. Hitze, Trockenheit, Starkniederschläge, Sturm, Schneefall), oder um externe Störquellen im Allgemeinen gehen.</t>
  </si>
  <si>
    <t>Denkbar wäre, dass die Lösung schwarzstartfähig oder inselbetriebsfähig ist und eine zeitlang ohne weitere externe Energieversorgung oder Daten eine Versorgungsleistung erbringt.</t>
  </si>
  <si>
    <t>Auswirkung der Infrastrukturlösung auf den Bedarf und die Verfügbarkeit von Fachkräften.</t>
  </si>
  <si>
    <t>Hier geht es um Personal, welches in der Lage ist, die innovative, ggf. komplexe technische Lösung zu verstehen und zu betreiben. Bitte bewerten Sie einen hohen Qualifikationsbedarf negativ, keine Änderung neutral und bereits bestehende und nun nutzbar werdende Synergieeffekte in der Fachkompetenz positiv.</t>
  </si>
  <si>
    <t>Hier geht es um die dauerhafte Wirtschaftlichkeit des Infrastrukturbetriebs unter Berücksichtigung der Kosten (z.B. Gehälter, Material, Energie, Ausrüstung, Logistik für Errichtung, Betrieb, Instandhaltung) vs. der erzielbaren Erlöse (vgl. VDI 4605 2.2).</t>
  </si>
  <si>
    <t>Hier geht es z.B. um die Stabilität der Frequenz oder die Dauer-Leistung bei Strom, oder um das Temperaturniveau und die insgesamt zur Verfügung stehende Wärmeenergie bei der Wärmeversorgung. Im Falle einer Kläranlage könnte es um die Qualität und Stabilität der Abwasserreinigung gehen.</t>
  </si>
  <si>
    <t>Hierzu zählen technische Anpassungen am Gebäude oder der Gebäudetechnik (z.B. im Falle einer Umstellung auf kalte Fernwärme) oder die Anschaffung mobiler Endgeräte wie eines leistungsfähigen Smartphones, ggf. mit Datenvolumen, z.B. für die Nutzung vernetzter multimodaler Mobilitätsangebote mithilfe einer Mobilitätsapp.</t>
  </si>
  <si>
    <t xml:space="preserve">Hierzu zählen z.B. Kompetenzen zur Bedienung neuer technischer Geräte. Dies kann z.B. der Fall sein, wenn ÖPNV-Angebote auf digitale multimodale Angebote umgestellt werden, deren Nutzung einen routinierten Umgang mit vernetzten Endgeräten (Handy/Tablett) und das Verstehen der vernetzten Angebote voraussetzen. </t>
  </si>
  <si>
    <t>Preis der Infrastrukturdienstleistung (durch Nutzer zu zahlen)</t>
  </si>
  <si>
    <t>Gesamter Endenergieverbrauch für den Betrieb der Infrastrukturlösung(en)</t>
  </si>
  <si>
    <t>Hier geht es um den Primärenergieverbrauch der Infrastrukturlösung, im Fall gekoppelter Systeme beider Infrastrukturen, bei gleichbleibendem Output. Alternativ kann der Primärenergieverbrauch auch auf eine Produkteinheit oder ein Funktionsäquivalent bezogen werden (vgl. VDI 4605, 1.2a).</t>
  </si>
  <si>
    <t>Hier zählt die gesamte für die Erbringung einer (oder mehrerer) Infrastrukturdienstleistung(en) erforderliche Endenergie, unabhängig von deren Energieträger.
Alternativ kann der Endenergieverbrauch auch auf eine Produkteinheit oder ein Funktionsäquivalent bezogen werden</t>
  </si>
  <si>
    <t xml:space="preserve">Hier geht es in erster Linie um die zur Erzeugung und Bereitstellung der Infrastrukturdienstleistung benötigte Fläche. Dies kann vernachlässigbar sein – z.B. wenn bestehende Anlagen nur umgebaut oder durch zusätzliche Geräte ergänzt werden. Dies kann erheblich sein wenn eine neue solarthermische Ablage oder Wärmespeicher neu errichtet werden sollen. </t>
  </si>
  <si>
    <t>Bewerten Sie: Hat die Nutzung der beanspruchten Flächen Auswirkungen auf die Produktions- und Regelungsfunktion des Bodens? (vgl. VDI 4605 1.3c). Der Eingriff ist groß wenn z.B. großflächige Versiegelungen oder Einbauten in den Boden erfolgen. Der Eingriff in die Bodenfunktionen ist ggf. geringer, wenn der Boden z.B. durch Solaranlagen überbaut werden soll.</t>
  </si>
  <si>
    <t>Gemeint sind direkte und indirekte Treibhausgasemissionen (THG), z. B. CO2, CH4, N2O (in kg, ggf. als CO2-Äquivalente) (vgl. VDI 4605 1.2d) einschließlich vorgelagerter Prozesse.</t>
  </si>
  <si>
    <t>Hier geht es um Gesamtmenge an Abfall absolut oder bezogen auf eine Produkteinheit oder ein Funktionsäquivalent (vgl. VDI 4605 1.1c) (z. B. Klärschlämme, Filtersiebe) bzw. auch um Mengen gefährlicher Abfälle i.S. einer Prognose, wie sich diese voraussichtlich ändern wird als Anteil der nach AVV als gefährlich eingestuften Abfälle (VDI 4605 3.2c).</t>
  </si>
  <si>
    <t>Bewerten Sie, 
in dem Sie jede Frage anhand der Optionen beantworten!</t>
  </si>
  <si>
    <t>z.B. Aufgrund von Krankheiten / Gefährdungslagen (Grippe, CoViD) – der Fokus liegt auf den operativen Betrieb</t>
  </si>
  <si>
    <t>→ Hinweis für die Prozessmoderation: Hier können Sie Ihre (internen) Notizen hinterlegen. Die Notizen werden nicht in der Auswertung integriert.</t>
  </si>
  <si>
    <t>→ Hier stehen Hinweise für die Prozessmoderation, was mit der jeweiligen Tabelle durchzuführen ist.</t>
  </si>
  <si>
    <t>Hier sind Eingaben möglich. 
(Nur für Prozessmoderation)</t>
  </si>
  <si>
    <t>Diese Excel-Arbeitsmappe dient der moderierten Durchführung der Nachhaltigkeitsbewertung bei kommunalen Infrastruktur-Vorhaben. Sie bietet der Prozessmoderation  Tabellenblätter an, mit deren Hilfe Daten erhoben, zusammengestellt, verarbeitet sowie Ergebnisse visualisiert werden können. Zusätzliche Hinweise zum Gebrauch  finden sich jeweils ganz oben in den Tabellenblättern.
Eine vollständige Anleitung zur Durchführung der Nachhaltigkeitsbewertung enthält das Dokument "TRAFIS.NB - Anwendungshandbuch für die Durchführung der Nachhaltigkeitsbewertung innovativer Infrastrukturvorhaben" (Umweltbundesamt, Olfert et al. in Vorbereitung).</t>
  </si>
  <si>
    <r>
      <rPr>
        <sz val="11"/>
        <color theme="0"/>
        <rFont val="Calibri"/>
        <family val="2"/>
      </rPr>
      <t>→</t>
    </r>
    <r>
      <rPr>
        <i/>
        <sz val="11"/>
        <color theme="0"/>
        <rFont val="Calibri"/>
        <family val="2"/>
      </rPr>
      <t xml:space="preserve"> </t>
    </r>
    <r>
      <rPr>
        <i/>
        <sz val="11"/>
        <color theme="0"/>
        <rFont val="Calibri"/>
        <family val="2"/>
        <scheme val="minor"/>
      </rPr>
      <t>Die Tabelle wird durch die Prozessmoderation ausgefüllt</t>
    </r>
  </si>
  <si>
    <t>→ Hinweis für die Prozessmoderation: Diese Tabelle kann durch Sie vorbereitet oder gemeinsam mit der Bewertungsgruppe erarbeitet werden. Bitte beachten Sie den WARNHINWEIS.</t>
  </si>
  <si>
    <t>→ Hinweis für die Prozessmoderation: Diese Tabelle kann durch Sie vorbereitet oder gemeinsam mit der Bewertungsgruppe ergänzt werden. Bitte beachten Sie den WARNHINWEIS.</t>
  </si>
  <si>
    <t xml:space="preserve">→ Hinweis für die Prozessmoderation: Nutzen Sie die Tabelle, wenn einzelne Bewertungskriterien, Kriteriengruppen oder Dimensionen gesondert betrachtet werden sollen. </t>
  </si>
  <si>
    <t>→ Hinweis für die Prozessmoderation: Stellen Sie Jedem Mitglied der Bewertungsgruppe die Tabelle zur Verfügung.</t>
  </si>
  <si>
    <t>→ Hinweis für die Prozessmoderation: Es wird empfohlen, diese Tabelle separat, z.B. während einer Pause im Bewertungsprozess, auszufüllen. Folgen Sie den grün markierten Hinweisen.</t>
  </si>
  <si>
    <t>→ Hinweis für die Prozessmoderation:  Nutzen Sie diese Tabelle zur Diskussion des kriterienübergreifenden Meinungsbildes. Einen Ergebnisbericht finden Sie in Tabelle 7_DruckvorlageBericht</t>
  </si>
  <si>
    <t>→ Hinweis für die Prozessmoderation:  Nutzen Sie diese Tabelle, um einen Gesamtüberblick über die Bewertungen  zu erlangen. Einen Ergebnisbericht finden Sie in Tabelle 7_DruckvorlageBericht</t>
  </si>
  <si>
    <t>→ Hinweis für die Prozessmoderation: Nutzen Sie die Grafik, um die Bewertung mit der Bewertungsgruppe zu diskutieren.</t>
  </si>
  <si>
    <t>→ Hinweis für die Prozessmoderation:  Nutzen Sie diese Tabelle, um Extreme der Bewertung zu erkennen. Einen Ergebnisbericht finden Sie in Tabelle 7_DruckvorlageBericht</t>
  </si>
  <si>
    <t>→ Hinweis für die Prozessmoderation:  Nutzen Sie diese Tabelle, um Werte der wunschweise ausgewählten Kriterien zu diskutieren. Einen Ergebnisbericht finden Sie in Tabelle 7_DruckvorlageBericht</t>
  </si>
  <si>
    <t>→ Hinweis für die Prozessmoderation: Wählen Sie beim Druck bitte die Skallierung: Alle Spalten auf einer Seite darstellen.</t>
  </si>
  <si>
    <t>Verändert die Infrastrukturlösung die Möglichkeiten der Betreiber, Störungen selbstständig, d.h. unabhängig von übergeordneten Strom- und IKT- Netzen, auf lokaler bzw. regionaler Ebene zu beheben? (mehr Eigenständigkeit = positiv)</t>
  </si>
  <si>
    <t>Welchen Einfluss hat die Infrastrukturlösung auf die Emission von Treibhausgasen? (weniger Emission = positiv)</t>
  </si>
  <si>
    <t>Welchen Einfluss hat die Infrastrukturlösung auf die Emission umwelt- und gesundheitsgefährdender Stoffe (z. B. Feinstäube, nährstoffreichere Abwässer) durch Bau der Anlagen und die Erzeugung und Bereitstellung der Infrastrukturdienstleistung?  (weniger Emission = positiv)</t>
  </si>
  <si>
    <t>Welchen Einfluss hat die Infrastrukturlösung auf das Abfallaufkommen bei der Erzeugung und Bereitstellung der Infrastrukturdienstleistung?  (weniger Abfall = positiv)</t>
  </si>
  <si>
    <t>Welchen  Einfluss hat die Infrastrukturlösung auf die Störungsanfälligkeit im System B? (weniger Störungen erwartet = positiv)</t>
  </si>
  <si>
    <t>Welchen  Einfluss hat die Infrastrukturlösung auf die Störungsanfälligkeit im System A? (weniger Störungen erwartet = positiv)</t>
  </si>
  <si>
    <t>Führt ein (Funktions-)Ausfall in System A zu einer Funktionseinschränkung in System B? (neutral bis negativ bewerten | zusätzliche Abhängigkeiten = negativ)</t>
  </si>
  <si>
    <t>Führt ein (Funktions-)Ausfall in System B zu einer Funktionseinschränkung in System A? (neutral bis negativ bewerten | zusätzliche Abhängigkeiten = negativ)</t>
  </si>
  <si>
    <t>Welchen Einfluss hat die Infrastrukturlösung auf die Emission von Lärm bei der Erzeugung und Bereitstellung der Infrastrukturdienstleistung?  (weniger Emission = positiv)</t>
  </si>
  <si>
    <t>Name der Prozessmoderation</t>
  </si>
  <si>
    <t>Wie wirkt sich die Infrastrukturlösung auf die Fähigkeit des Systems A aus, die vorgesehene Infrastruktur-Dienstleistung sicher zu erbringen? (leistungsfähiger = positiv)</t>
  </si>
  <si>
    <t>Verändert der Bau, der Betrieb oder die Instandhaltung der Infrastrukturlösung den Qualifikationsbedarf des Fachpersonals?  (weniger Qualifikationsbedarf = positiv)</t>
  </si>
  <si>
    <t>Welchen Einfluss hat die Infrastrukturlösung auf den Primärenergieverbrauch des Gesamtsystems? (niedrigerer Verbrauch = positiv)</t>
  </si>
  <si>
    <t>Welchen Einfluss hat die Infrastrukturlösung auf den Endenergieverbrauch des Gesamtsystems? (niedrigerer Verbrauch = positiv)</t>
  </si>
  <si>
    <t>Welchen Einfluss hat die Infrastrukturlösung auf die Flächeninanspruchnahme für Bau und Betrieb der Systeme für die Erzeugung und Bereitstellung der Infrastrukturdienstleistung? (weniger Flächeninanspruchnahme = positiv)</t>
  </si>
  <si>
    <t>Welchen Einfluss hat die Infrastrukturlösung auf das Ausmaß schädlicher Bodenveränderungen (z. B. durch Abgrabungen, Versiegelung ...), die für die Erzeugung und Bereitstellung der Infrastrukturdienstleistung erforderlich werden? (weniger schädliche Bodenveränderungen = positiv)</t>
  </si>
  <si>
    <t>Welchen Einfluss hat die Infrastrukturlösung auf die Abhängigkeit der Infrastrukturdienstleistung von kritischen Rohstoffen? (weniger Bedarf/Abhängigkeit = positiv)</t>
  </si>
  <si>
    <t>Welchen Einfluss hat die Infrastrukturlösung auf den Wasserverbrauch zur Erzeugung und Bereitstellung der Infrastrukturdienstleistung? (weniger Wasserverbrauch = positiv)</t>
  </si>
  <si>
    <t>Welchen Einfluss hat die Infrastrukturlösung auf die Qualität von Oberflächenwasser und/oder Grundwasser vor Ort? (höhere Qualität = positiv)</t>
  </si>
  <si>
    <t>Welchen Einfluss hat die Infrastrukturlösung auf die Größe und Qualität seltener Lebensräume bzw. auf die Verbreitung bzw. die Vitalität von Populationen seltener Tier-/ Pflanzenarten vor Ort?  (Verbesserung der Lebensraumqualität = positiv)</t>
  </si>
  <si>
    <t>Welchen Einfluss hat die Infrastrukturlösung auf den Endverbraucherpreis der Infrastrukturdienstleistung von System A? (niedrigerer Preis =  positiv)</t>
  </si>
  <si>
    <t>Welchen Einfluss hat die Infrastrukturlösung auf den Endverbraucherpreis der Infrastrukturdienstleistung von System B? (niedrigerer Preis = positiv)</t>
  </si>
  <si>
    <r>
      <t xml:space="preserve">WARNHINWEIS: </t>
    </r>
    <r>
      <rPr>
        <sz val="11"/>
        <color rgb="FFFF0000"/>
        <rFont val="Calibri"/>
        <family val="2"/>
        <scheme val="minor"/>
      </rPr>
      <t>Schritt 1 muss vor Schritt 3 ff. abgeschlossen sein. Durch ein nachträgliches Entfernen/Einfügen von Kriterien geht die Zuordnung der Bewertungen zu den Kriterien verloren und das Ergebnis wird verfälscht.</t>
    </r>
    <r>
      <rPr>
        <b/>
        <sz val="11"/>
        <color rgb="FFFF0000"/>
        <rFont val="Calibri"/>
        <family val="2"/>
        <scheme val="minor"/>
      </rPr>
      <t xml:space="preserve"> </t>
    </r>
  </si>
  <si>
    <t>Rsch | Nicht stoffgebundene Potenziale</t>
  </si>
  <si>
    <t>Alternative Flächenpotenziale</t>
  </si>
  <si>
    <t>Fallspezifisch zu definierendes Kriterium</t>
  </si>
  <si>
    <t>Fördert die Infrastrukturlösung  systemübergreifende Zusammenarbeit und wechselseitiges „Einspringen“ von Fachpersonal, um bei Personalausfällen  den  Betrieb bzw. die Wiederinbetriebnahme BEIDER Systeme nach Störungen sicherstellen zu können? (mehr Redundanz = positiv)</t>
  </si>
  <si>
    <t>Dezentraler/entkoppelter Betrieb</t>
  </si>
  <si>
    <t>Auswirkung auf die Möglichkeit, das System (zeitweise) entkoppelt von übergeordneten Netzen (z.B. Strom, IKT) , d.h. auf lokaler Ebene als eigenständiges Modul zu betreiben.</t>
  </si>
  <si>
    <t>Auswirkung der Infrastrukturlösung auf den Aufwand (Personal- und Mitteleinsatz, Dauer) der Funktionswiederherstellung im Fall von Störereignissen</t>
  </si>
  <si>
    <t>Investitionsbedarf für Nutzer</t>
  </si>
  <si>
    <t>Investitionserfordernisse für die Nutzung der Infrastrukturdienstleitung (ökonomische Barrierefreiheit)</t>
  </si>
  <si>
    <t>Müssen Nutzer/Kunden investieren, um die Infrastrukturdienstleistung in beabsichtigter Weise (Leistung, Effizienz) nutzen zu können? (Verringerung = positiv)</t>
  </si>
  <si>
    <t>Erforderliche Nutzerkompetenz</t>
  </si>
  <si>
    <t>Müssen Nutzer/Kunden technische Kompetenzen aufbauen (z.B. für die Bedienung), um die Infrastrukturdienstleistung in beabsichtigter Weise nutzen zu können? (weniger Bedarf = positiv)</t>
  </si>
  <si>
    <t>Endverbraucherpreis (System A)</t>
  </si>
  <si>
    <t>Endverbraucherpreis (System B)</t>
  </si>
  <si>
    <t xml:space="preserve">Inanspruchnahme beinhaltet funktionelle Aspekte wie Verlust der Fläche für andere Nutzungen und kann auch ästhetische Funktionen  beinhalten. </t>
  </si>
  <si>
    <t xml:space="preserve">Gemeint sind Rohstoffe, aus denen Anlagen im Wesentlichen hergestellt sind sowie Rohstoffe, die für den Betrieb benötigt werden. Dazu gehören Brennstoffe, aber auch Hilfsstoffe. </t>
  </si>
  <si>
    <t>Kritikalität entsteht durch Seltenheit (z.B. seltene Erden), Verfügbarkeit oder eine Unsicherheit der Quelle (z.B. politische Unsicherheiten), z.B. Gas, regional auch Wasser.</t>
  </si>
  <si>
    <t>Wasserverbrauch im Betrieb der Infrastrukturlösung.</t>
  </si>
  <si>
    <t xml:space="preserve">Einfluss der Infrastrukturlösung auf die Treibhausgasemissionen </t>
  </si>
  <si>
    <t>Einfluss der Infrastrukturlösung auf die Emissionen umwelt- und gesundheitsgefährdender Stoffe in Gewässern, Luft, Boden</t>
  </si>
  <si>
    <t>Einfluss der Infrastrukturlösung auf die Emission von Lärm.</t>
  </si>
  <si>
    <t>Einfluss der Infrastrukturlösung auf das Abfallaufkommen</t>
  </si>
  <si>
    <t>keine nähere Erläuterung</t>
  </si>
  <si>
    <t>12a</t>
  </si>
  <si>
    <t>12b</t>
  </si>
  <si>
    <t>lfd. Nummer</t>
  </si>
  <si>
    <r>
      <t xml:space="preserve">WARNHINWEIS: </t>
    </r>
    <r>
      <rPr>
        <sz val="11"/>
        <color rgb="FFFF0000"/>
        <rFont val="Calibri"/>
        <family val="2"/>
        <scheme val="minor"/>
      </rPr>
      <t>Schritte 1 und 2 müssen vor Schritt 3 ff. abgeschlossen sein.</t>
    </r>
  </si>
  <si>
    <t>Nicht stoffgebundene Potenziale</t>
  </si>
  <si>
    <t>Beschriftungen Grafik</t>
  </si>
  <si>
    <t>Hinweis für die Erwägung: Hierzu zählen unmittelbar zur Behebung erforderliches Personal und Material in Menge und Dauer. Weiterhin sind die Aufwendungen einer möglicherweise (komplexeren) Inbetriebnahme mit abzuschätzen.</t>
  </si>
  <si>
    <t>ganz unten stehen die Dropdownfelder</t>
  </si>
  <si>
    <t>ausblnden</t>
  </si>
  <si>
    <t>Kurzbezeichnung</t>
  </si>
  <si>
    <t xml:space="preserve"> Kurzbezeichnung</t>
  </si>
  <si>
    <t>vollständige Bezeichnung</t>
  </si>
  <si>
    <t>… und optional vollständig bezeichnen</t>
  </si>
  <si>
    <r>
      <t xml:space="preserve">Kriterium bitte </t>
    </r>
    <r>
      <rPr>
        <b/>
        <u/>
        <sz val="11"/>
        <color theme="0"/>
        <rFont val="Calibri"/>
        <family val="2"/>
        <scheme val="minor"/>
      </rPr>
      <t>kurz</t>
    </r>
    <r>
      <rPr>
        <b/>
        <sz val="11"/>
        <color theme="0"/>
        <rFont val="Calibri"/>
        <family val="2"/>
        <scheme val="minor"/>
      </rPr>
      <t xml:space="preserve"> bezeichnen</t>
    </r>
  </si>
  <si>
    <t>Eine passende Frage als Bewertungsgrundlage formulieren:
Zwingend erforderlich!</t>
  </si>
  <si>
    <t>Wie wirkt sich die Infrastrukturlösung auf die Fähigkeit des Systems B aus, die vorgesehene Infrastruktur-Dienstleistung sicher zu erbringen? (leistungsfähiger = positiv)</t>
  </si>
  <si>
    <t>Abhängigkeit der Betriebsfähigkeit des Systems A von der Betriebsfähigkeit des Systems B</t>
  </si>
  <si>
    <t>Abhängigkeit der Betriebsfähigkeit des Systems B von der Betriebsfähigkeit des Systems A</t>
  </si>
  <si>
    <t>intern: Stand Kriterien 05.10.2022 | TRAFIS NB_Handbuch_Lektorat-IG_ao</t>
  </si>
  <si>
    <t>Abhängigkeit (System A)</t>
  </si>
  <si>
    <t>Abhängigkeit (System B)</t>
  </si>
  <si>
    <t>Auswirkung der Infrastrukturlösung auf das Potenzial, das System mittelfristig technisch zu modifizieren und an veränderte Rahmenbedingungen anzupassen</t>
  </si>
  <si>
    <t>Hat die Infrastrukturlösung einen Einfluss auf das Potenzial, die beteiligten technischen Systeme (A und B) auf veränderte Rahmenbedingungen des Betriebes mittelfristig anzupassen? (bessere Anpassbarkeit = positiv)</t>
  </si>
  <si>
    <t>Verändert die Infrastrukturlösung die Redundanz bzw. Ersetzbarkeit von Energiequellen, Rohstoffquellen oder Technologien im Systems A? (mehr Redundanz = positiv)</t>
  </si>
  <si>
    <t>Verändert die Infrastrukturlösung die Redundanz bzw. Ersetzbarkeit von Energiequellen, Rohstoffquellen oder Technologien im Systems B? (mehr Redundanz = positiv)</t>
  </si>
  <si>
    <t>Hat die Infrastrukturlösung einen Einfluss auf die Pufferkapazität zum Ausgleich der (z.B. wetterbedingten) Angebotsschwankungen der Betriebsstoffe und Betriebsmittel (z.B. für Stoffe, Energie) oder der Nachfrageschwankungen ? (mehr Puffer = positiv)</t>
  </si>
  <si>
    <t>Welchen Einfluss hat die Infrastrukturlösung auf den Aufwand (Personal- und Mitteleinsatz, Dauer) bei möglicherweise erforderlichen Reparaturen bzw. Wiederinbetriebnahmeprozessen nach Störungen? (geringere Dauer = positiv)</t>
  </si>
  <si>
    <t>Welchen Einfluss hat die Infrastrukturlösung auf die Stabilität des Geschäftsmodells für den dauerhaften Betrieb der beteiligten Infrastrukturen (z. B. durch Stadtwerke)? (stabilisierend = positiv)</t>
  </si>
  <si>
    <t>Welchen Einfluss hat die Infrastrukturlösung auf die den Nutzern potenziell zur Verfügung stehende Menge und Beschaffenheit der Infrastrukturdienstleistung im System A? (höhere Menge bzw. Qualität = positiv)</t>
  </si>
  <si>
    <t>Welchen Einfluss hat die Infrastrukturlösung auf die den Nutzern potenziell zur Verfügung stehende Menge und Beschaffenheit der Infrastrukturdienstleistung im System B? (höhere Menge bzw. Qualität = positiv)</t>
  </si>
  <si>
    <t>Bedarf an technischen Kompetenzen auf Seiten der Nutzer für die Nutzung der Infrastrukturdienstleistung</t>
  </si>
  <si>
    <t>Welchen Einfluss hat die Infrastrukturlösung auf den Rohstoffbedarf für den Bau der Anlagen und die Erzeugung und Bereitstellung der Infrastrukturdienstleistung? (weniger Rohstoffbedarf = positiv)</t>
  </si>
  <si>
    <t>vollständige Bezeichnung oder 
nähere Erläuterung</t>
  </si>
  <si>
    <t>Einfluss der Infrastrukturlösung auf die Qualität ggf. betroffener Gewässer, z.B. durch Nutzung des Wassers oder der Gewässeroberfläche für schwimmende Einrichtungen</t>
  </si>
  <si>
    <t>Hier geht es um alternative Nutzungsoptionen beanspruchter Ressourcen (z.B. Verändert die Umsetzung einer Lösungsoption eine ebenso angestrebte touristische Nutzung des Gebietes?)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</si>
</sst>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0000"/>
  </numFmts>
  <fonts count="48" x14ac:knownFonts="1">
    <font>
      <sz val="11"/>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sz val="20"/>
      <color theme="1"/>
      <name val="Calibri"/>
      <family val="2"/>
      <scheme val="minor"/>
    </font>
    <font>
      <sz val="10"/>
      <color rgb="FF000000"/>
      <name val="Verdana"/>
      <family val="2"/>
    </font>
    <font>
      <sz val="8"/>
      <name val="Calibri"/>
      <family val="2"/>
      <scheme val="minor"/>
    </font>
    <font>
      <sz val="9"/>
      <color indexed="81"/>
      <name val="Segoe UI"/>
      <family val="2"/>
    </font>
    <font>
      <b/>
      <sz val="9"/>
      <color indexed="81"/>
      <name val="Segoe UI"/>
      <family val="2"/>
    </font>
    <font>
      <b/>
      <sz val="11"/>
      <color rgb="FFFF0000"/>
      <name val="Calibri"/>
      <family val="2"/>
      <scheme val="minor"/>
    </font>
    <font>
      <b/>
      <sz val="11"/>
      <color theme="0"/>
      <name val="Calibri"/>
      <family val="2"/>
      <scheme val="minor"/>
    </font>
    <font>
      <sz val="11"/>
      <color theme="0"/>
      <name val="Calibri"/>
      <family val="2"/>
      <scheme val="minor"/>
    </font>
    <font>
      <b/>
      <sz val="20"/>
      <color theme="0"/>
      <name val="Calibri"/>
      <family val="2"/>
      <scheme val="minor"/>
    </font>
    <font>
      <sz val="11"/>
      <color theme="1"/>
      <name val="Calibri"/>
      <family val="2"/>
      <scheme val="minor"/>
    </font>
    <font>
      <i/>
      <sz val="11"/>
      <color theme="0"/>
      <name val="Calibri"/>
      <family val="2"/>
      <scheme val="minor"/>
    </font>
    <font>
      <b/>
      <sz val="13"/>
      <color theme="1"/>
      <name val="Calibri"/>
      <family val="2"/>
      <scheme val="minor"/>
    </font>
    <font>
      <b/>
      <sz val="8"/>
      <color theme="1"/>
      <name val="Calibri"/>
      <family val="2"/>
      <scheme val="minor"/>
    </font>
    <font>
      <sz val="8"/>
      <color rgb="FFFF0000"/>
      <name val="Calibri"/>
      <family val="2"/>
      <scheme val="minor"/>
    </font>
    <font>
      <b/>
      <sz val="20"/>
      <color rgb="FFFF0000"/>
      <name val="Calibri"/>
      <family val="2"/>
      <scheme val="minor"/>
    </font>
    <font>
      <b/>
      <sz val="13"/>
      <name val="Calibri"/>
      <family val="2"/>
      <scheme val="minor"/>
    </font>
    <font>
      <b/>
      <sz val="16"/>
      <color theme="0"/>
      <name val="Calibri"/>
      <family val="2"/>
      <scheme val="minor"/>
    </font>
    <font>
      <sz val="8"/>
      <color theme="1"/>
      <name val="Calibri"/>
      <family val="2"/>
      <scheme val="minor"/>
    </font>
    <font>
      <sz val="11"/>
      <color rgb="FF1F4D78"/>
      <name val="Calibri"/>
      <family val="2"/>
      <scheme val="minor"/>
    </font>
    <font>
      <sz val="8"/>
      <color theme="0"/>
      <name val="Calibri"/>
      <family val="2"/>
      <scheme val="minor"/>
    </font>
    <font>
      <sz val="8"/>
      <color rgb="FF000000"/>
      <name val="Calibri"/>
      <family val="2"/>
      <scheme val="minor"/>
    </font>
    <font>
      <b/>
      <sz val="9"/>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u/>
      <sz val="11"/>
      <color theme="10"/>
      <name val="Calibri"/>
      <family val="2"/>
      <scheme val="minor"/>
    </font>
    <font>
      <sz val="10"/>
      <color theme="1"/>
      <name val="Segoe UI"/>
      <family val="2"/>
    </font>
    <font>
      <sz val="11"/>
      <color theme="0"/>
      <name val="Calibri"/>
      <family val="2"/>
    </font>
    <font>
      <i/>
      <sz val="11"/>
      <color theme="0"/>
      <name val="Calibri"/>
      <family val="2"/>
    </font>
    <font>
      <b/>
      <sz val="12"/>
      <color rgb="FFFF0000"/>
      <name val="Calibri"/>
      <family val="2"/>
      <scheme val="minor"/>
    </font>
    <font>
      <sz val="7"/>
      <color theme="1"/>
      <name val="Calibri"/>
      <family val="2"/>
      <scheme val="minor"/>
    </font>
    <font>
      <b/>
      <sz val="18"/>
      <color theme="0"/>
      <name val="Calibri"/>
      <family val="2"/>
      <scheme val="minor"/>
    </font>
    <font>
      <sz val="9"/>
      <color theme="0"/>
      <name val="Calibri"/>
      <family val="2"/>
      <scheme val="minor"/>
    </font>
    <font>
      <b/>
      <sz val="18"/>
      <color theme="1"/>
      <name val="Calibri"/>
      <family val="2"/>
      <scheme val="minor"/>
    </font>
    <font>
      <sz val="18"/>
      <name val="Calibri"/>
      <family val="2"/>
      <scheme val="minor"/>
    </font>
    <font>
      <b/>
      <sz val="18"/>
      <name val="Calibri"/>
      <family val="2"/>
      <scheme val="minor"/>
    </font>
    <font>
      <sz val="28"/>
      <color rgb="FFFF0000"/>
      <name val="Calibri"/>
      <family val="2"/>
      <scheme val="minor"/>
    </font>
    <font>
      <b/>
      <u/>
      <sz val="11"/>
      <color theme="0"/>
      <name val="Calibri"/>
      <family val="2"/>
      <scheme val="minor"/>
    </font>
  </fonts>
  <fills count="30">
    <fill>
      <patternFill patternType="none"/>
    </fill>
    <fill>
      <patternFill patternType="gray125"/>
    </fill>
    <fill>
      <patternFill patternType="solid">
        <fgColor theme="0" tint="-0.14999847407452621"/>
        <bgColor indexed="64"/>
      </patternFill>
    </fill>
    <fill>
      <patternFill patternType="solid">
        <fgColor rgb="FFF0F1F1"/>
        <bgColor indexed="64"/>
      </patternFill>
    </fill>
    <fill>
      <patternFill patternType="solid">
        <fgColor rgb="FF5EAD3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92D050"/>
        <bgColor indexed="64"/>
      </patternFill>
    </fill>
    <fill>
      <patternFill patternType="solid">
        <fgColor rgb="FF0081C7"/>
        <bgColor theme="4" tint="-0.24994659260841701"/>
      </patternFill>
    </fill>
    <fill>
      <patternFill patternType="lightHorizontal">
        <fgColor rgb="FF464646"/>
        <bgColor theme="2" tint="-0.499984740745262"/>
      </patternFill>
    </fill>
    <fill>
      <patternFill patternType="lightHorizontal">
        <fgColor rgb="FF464646"/>
        <bgColor rgb="FFFFFF00"/>
      </patternFill>
    </fill>
    <fill>
      <patternFill patternType="solid">
        <fgColor rgb="FFFFFF00"/>
        <bgColor theme="4" tint="-0.24994659260841701"/>
      </patternFill>
    </fill>
    <fill>
      <patternFill patternType="solid">
        <fgColor theme="1" tint="0.249977111117893"/>
        <bgColor indexed="64"/>
      </patternFill>
    </fill>
    <fill>
      <patternFill patternType="solid">
        <fgColor theme="1" tint="0.14999847407452621"/>
        <bgColor indexed="64"/>
      </patternFill>
    </fill>
    <fill>
      <patternFill patternType="solid">
        <fgColor rgb="FFC00000"/>
        <bgColor indexed="64"/>
      </patternFill>
    </fill>
    <fill>
      <patternFill patternType="solid">
        <fgColor rgb="FFFF7979"/>
        <bgColor indexed="64"/>
      </patternFill>
    </fill>
    <fill>
      <patternFill patternType="solid">
        <fgColor rgb="FFC3D69B"/>
        <bgColor indexed="64"/>
      </patternFill>
    </fill>
    <fill>
      <patternFill patternType="solid">
        <fgColor rgb="FF77933C"/>
        <bgColor indexed="64"/>
      </patternFill>
    </fill>
    <fill>
      <patternFill patternType="solid">
        <fgColor rgb="FF0081C7"/>
        <bgColor indexed="64"/>
      </patternFill>
    </fill>
    <fill>
      <patternFill patternType="solid">
        <fgColor theme="0" tint="-4.9989318521683403E-2"/>
        <bgColor indexed="64"/>
      </patternFill>
    </fill>
    <fill>
      <patternFill patternType="solid">
        <fgColor theme="7"/>
        <bgColor indexed="64"/>
      </patternFill>
    </fill>
    <fill>
      <patternFill patternType="solid">
        <fgColor theme="3" tint="0.79998168889431442"/>
        <bgColor indexed="64"/>
      </patternFill>
    </fill>
    <fill>
      <patternFill patternType="solid">
        <fgColor rgb="FFFFC5C5"/>
        <bgColor indexed="64"/>
      </patternFill>
    </fill>
    <fill>
      <patternFill patternType="solid">
        <fgColor rgb="FFBCDBA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style="thin">
        <color theme="0"/>
      </left>
      <right style="thin">
        <color theme="0"/>
      </right>
      <top/>
      <bottom style="thin">
        <color theme="0"/>
      </bottom>
      <diagonal/>
    </border>
    <border>
      <left style="thick">
        <color rgb="FF5EAD35"/>
      </left>
      <right style="thick">
        <color rgb="FF5EAD35"/>
      </right>
      <top style="thick">
        <color rgb="FF5EAD35"/>
      </top>
      <bottom/>
      <diagonal/>
    </border>
    <border>
      <left style="thick">
        <color rgb="FF5EAD35"/>
      </left>
      <right style="thick">
        <color rgb="FF5EAD35"/>
      </right>
      <top/>
      <bottom/>
      <diagonal/>
    </border>
    <border>
      <left style="thick">
        <color rgb="FF5EAD35"/>
      </left>
      <right style="thick">
        <color rgb="FF5EAD35"/>
      </right>
      <top/>
      <bottom style="thick">
        <color rgb="FF5EAD35"/>
      </bottom>
      <diagonal/>
    </border>
    <border>
      <left style="thin">
        <color theme="0"/>
      </left>
      <right style="thin">
        <color theme="0"/>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right>
      <top style="thin">
        <color theme="0" tint="-0.14996795556505021"/>
      </top>
      <bottom style="thin">
        <color theme="0" tint="-0.14996795556505021"/>
      </bottom>
      <diagonal/>
    </border>
    <border>
      <left/>
      <right/>
      <top style="thin">
        <color theme="0"/>
      </top>
      <bottom style="thin">
        <color theme="0"/>
      </bottom>
      <diagonal/>
    </border>
  </borders>
  <cellStyleXfs count="3">
    <xf numFmtId="0" fontId="0" fillId="0" borderId="0"/>
    <xf numFmtId="9" fontId="19" fillId="0" borderId="0" applyFont="0" applyFill="0" applyBorder="0" applyAlignment="0" applyProtection="0"/>
    <xf numFmtId="0" fontId="34" fillId="0" borderId="0" applyNumberFormat="0" applyFill="0" applyBorder="0" applyAlignment="0" applyProtection="0"/>
  </cellStyleXfs>
  <cellXfs count="410">
    <xf numFmtId="0" fontId="0" fillId="0" borderId="0" xfId="0"/>
    <xf numFmtId="0" fontId="1" fillId="0" borderId="0" xfId="0" applyFont="1"/>
    <xf numFmtId="0" fontId="1" fillId="0" borderId="0" xfId="0" applyFont="1" applyFill="1"/>
    <xf numFmtId="0" fontId="0" fillId="0" borderId="0" xfId="0" applyFill="1"/>
    <xf numFmtId="0" fontId="0" fillId="0" borderId="0" xfId="0" applyFont="1" applyFill="1"/>
    <xf numFmtId="0" fontId="0" fillId="0" borderId="0" xfId="0" applyFont="1" applyFill="1" applyAlignment="1">
      <alignment wrapText="1"/>
    </xf>
    <xf numFmtId="0" fontId="4" fillId="0" borderId="0" xfId="0" applyFont="1" applyFill="1"/>
    <xf numFmtId="0" fontId="0" fillId="0" borderId="0" xfId="0" applyFont="1" applyFill="1" applyAlignment="1">
      <alignment horizontal="center"/>
    </xf>
    <xf numFmtId="0" fontId="1" fillId="0" borderId="0" xfId="0" applyFont="1" applyFill="1" applyAlignment="1">
      <alignment horizontal="center"/>
    </xf>
    <xf numFmtId="1" fontId="5" fillId="0" borderId="0" xfId="0" applyNumberFormat="1"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0" fontId="0" fillId="0" borderId="0" xfId="0" applyFont="1" applyFill="1" applyAlignment="1">
      <alignment horizontal="left" vertical="top" wrapText="1"/>
    </xf>
    <xf numFmtId="0" fontId="0" fillId="0" borderId="0" xfId="0" applyFont="1" applyFill="1" applyAlignment="1">
      <alignment horizontal="left" vertical="top"/>
    </xf>
    <xf numFmtId="0" fontId="3" fillId="0" borderId="0" xfId="0" applyFont="1" applyFill="1" applyAlignment="1">
      <alignment horizontal="left" vertical="top"/>
    </xf>
    <xf numFmtId="0" fontId="4" fillId="0" borderId="0" xfId="0" applyFont="1" applyFill="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top" wrapText="1"/>
    </xf>
    <xf numFmtId="0" fontId="0" fillId="5" borderId="0" xfId="0" applyFill="1"/>
    <xf numFmtId="0" fontId="9" fillId="5" borderId="0" xfId="0" applyFont="1" applyFill="1"/>
    <xf numFmtId="0" fontId="10" fillId="0" borderId="0" xfId="0" applyFont="1"/>
    <xf numFmtId="0" fontId="0" fillId="5" borderId="1" xfId="0" applyFill="1" applyBorder="1"/>
    <xf numFmtId="0" fontId="11" fillId="5" borderId="1" xfId="0" applyFont="1" applyFill="1" applyBorder="1"/>
    <xf numFmtId="0" fontId="0" fillId="0" borderId="0" xfId="0" applyFont="1" applyFill="1" applyAlignment="1">
      <alignment vertical="center"/>
    </xf>
    <xf numFmtId="1" fontId="0" fillId="0" borderId="0" xfId="0" applyNumberFormat="1" applyFont="1" applyFill="1" applyAlignment="1">
      <alignment horizontal="left" vertical="top" wrapText="1"/>
    </xf>
    <xf numFmtId="1" fontId="5" fillId="0" borderId="0" xfId="0" applyNumberFormat="1" applyFont="1" applyFill="1" applyAlignment="1">
      <alignment horizontal="left" vertical="top" wrapText="1"/>
    </xf>
    <xf numFmtId="0" fontId="0" fillId="5" borderId="0" xfId="0" applyFont="1" applyFill="1" applyAlignment="1">
      <alignment wrapText="1"/>
    </xf>
    <xf numFmtId="0" fontId="0" fillId="0" borderId="0" xfId="0" applyFont="1" applyFill="1" applyAlignment="1">
      <alignment vertical="top"/>
    </xf>
    <xf numFmtId="0" fontId="9" fillId="0" borderId="0" xfId="0" applyFont="1" applyFill="1" applyAlignment="1">
      <alignment horizontal="left" vertical="top"/>
    </xf>
    <xf numFmtId="0" fontId="4" fillId="0" borderId="0" xfId="0" applyFont="1" applyFill="1" applyAlignment="1">
      <alignment horizontal="left" vertical="top" wrapText="1"/>
    </xf>
    <xf numFmtId="0" fontId="9" fillId="5" borderId="0" xfId="0" applyFont="1" applyFill="1" applyAlignment="1">
      <alignment wrapText="1"/>
    </xf>
    <xf numFmtId="0" fontId="11" fillId="6" borderId="1" xfId="0" applyFont="1" applyFill="1" applyBorder="1"/>
    <xf numFmtId="0" fontId="0" fillId="8" borderId="1" xfId="0" applyFill="1" applyBorder="1"/>
    <xf numFmtId="0" fontId="11" fillId="8" borderId="1" xfId="0" applyFont="1" applyFill="1" applyBorder="1"/>
    <xf numFmtId="0" fontId="0" fillId="9" borderId="1" xfId="0" applyFill="1" applyBorder="1"/>
    <xf numFmtId="0" fontId="11" fillId="9" borderId="1" xfId="0" applyFont="1" applyFill="1" applyBorder="1"/>
    <xf numFmtId="0" fontId="0" fillId="9" borderId="0" xfId="0" applyFont="1" applyFill="1"/>
    <xf numFmtId="0" fontId="0" fillId="9" borderId="0" xfId="0" applyFont="1" applyFill="1" applyAlignment="1">
      <alignment wrapText="1"/>
    </xf>
    <xf numFmtId="0" fontId="15" fillId="0" borderId="0" xfId="0" applyFont="1" applyFill="1" applyAlignment="1">
      <alignment horizontal="left" vertical="top" wrapText="1"/>
    </xf>
    <xf numFmtId="0" fontId="16" fillId="0" borderId="0" xfId="0" applyFont="1" applyFill="1" applyAlignment="1">
      <alignment horizontal="left" vertical="top" wrapText="1"/>
    </xf>
    <xf numFmtId="0" fontId="0" fillId="0" borderId="0" xfId="0" applyFont="1" applyFill="1" applyBorder="1" applyAlignment="1">
      <alignment horizontal="left" vertical="top"/>
    </xf>
    <xf numFmtId="0" fontId="0" fillId="11" borderId="0" xfId="0" applyFont="1" applyFill="1"/>
    <xf numFmtId="0" fontId="1" fillId="11" borderId="0" xfId="0" applyFont="1" applyFill="1" applyAlignment="1">
      <alignment horizontal="left" vertical="top" wrapText="1"/>
    </xf>
    <xf numFmtId="0" fontId="1" fillId="11" borderId="0" xfId="0" applyFont="1" applyFill="1" applyAlignment="1">
      <alignment horizontal="left" vertical="top"/>
    </xf>
    <xf numFmtId="0" fontId="0" fillId="11" borderId="0" xfId="0" applyFont="1" applyFill="1" applyAlignment="1">
      <alignment wrapText="1"/>
    </xf>
    <xf numFmtId="0" fontId="0" fillId="11" borderId="0" xfId="0" applyFont="1" applyFill="1" applyAlignment="1">
      <alignment vertical="top"/>
    </xf>
    <xf numFmtId="0" fontId="0" fillId="12" borderId="0" xfId="0" applyFont="1" applyFill="1"/>
    <xf numFmtId="0" fontId="17" fillId="12" borderId="0" xfId="0" applyFont="1" applyFill="1"/>
    <xf numFmtId="0" fontId="0" fillId="12" borderId="0" xfId="0" applyFont="1" applyFill="1" applyAlignment="1">
      <alignment wrapText="1"/>
    </xf>
    <xf numFmtId="0" fontId="0" fillId="12" borderId="0" xfId="0" applyFont="1" applyFill="1" applyAlignment="1">
      <alignment vertical="top"/>
    </xf>
    <xf numFmtId="0" fontId="18" fillId="12" borderId="0" xfId="0" applyFont="1" applyFill="1"/>
    <xf numFmtId="0" fontId="1" fillId="12" borderId="0" xfId="0" applyFont="1" applyFill="1" applyAlignment="1">
      <alignment horizontal="center"/>
    </xf>
    <xf numFmtId="0" fontId="1" fillId="12" borderId="0" xfId="0" applyFont="1" applyFill="1" applyAlignment="1">
      <alignment horizontal="left" vertical="top" wrapText="1"/>
    </xf>
    <xf numFmtId="0" fontId="1" fillId="12" borderId="0" xfId="0" applyFont="1" applyFill="1" applyAlignment="1">
      <alignment horizontal="left" vertical="top"/>
    </xf>
    <xf numFmtId="0" fontId="16" fillId="4" borderId="0" xfId="0" applyFont="1" applyFill="1" applyAlignment="1">
      <alignment horizontal="left" vertical="top" wrapText="1"/>
    </xf>
    <xf numFmtId="0" fontId="4" fillId="0" borderId="0" xfId="0" applyFont="1" applyFill="1" applyAlignment="1">
      <alignment horizontal="center"/>
    </xf>
    <xf numFmtId="0" fontId="0" fillId="5" borderId="0" xfId="0" applyFont="1" applyFill="1"/>
    <xf numFmtId="0" fontId="0" fillId="13" borderId="0" xfId="0" applyFont="1" applyFill="1"/>
    <xf numFmtId="0" fontId="0" fillId="14" borderId="0" xfId="0" applyFont="1" applyFill="1"/>
    <xf numFmtId="0" fontId="4" fillId="5" borderId="0" xfId="0" applyFont="1" applyFill="1"/>
    <xf numFmtId="0" fontId="1" fillId="5" borderId="0" xfId="0" applyFont="1" applyFill="1"/>
    <xf numFmtId="1" fontId="0" fillId="5" borderId="0" xfId="0" applyNumberFormat="1" applyFont="1" applyFill="1" applyAlignment="1">
      <alignment horizontal="left" vertical="top" wrapText="1"/>
    </xf>
    <xf numFmtId="0" fontId="7" fillId="5" borderId="0" xfId="0" applyFont="1" applyFill="1" applyAlignment="1">
      <alignment horizontal="left" vertical="top" wrapText="1"/>
    </xf>
    <xf numFmtId="1" fontId="5" fillId="5" borderId="0" xfId="0" applyNumberFormat="1" applyFont="1" applyFill="1" applyAlignment="1">
      <alignment horizontal="left" vertical="top" wrapText="1"/>
    </xf>
    <xf numFmtId="0" fontId="0" fillId="2" borderId="1" xfId="0" applyFont="1" applyFill="1" applyBorder="1" applyAlignment="1" applyProtection="1">
      <alignment horizontal="left" vertical="top"/>
      <protection locked="0"/>
    </xf>
    <xf numFmtId="0" fontId="20" fillId="15" borderId="0" xfId="0" applyFont="1" applyFill="1" applyAlignment="1">
      <alignment vertical="center"/>
    </xf>
    <xf numFmtId="0" fontId="17" fillId="15" borderId="0" xfId="0" applyFont="1" applyFill="1"/>
    <xf numFmtId="0" fontId="0" fillId="16" borderId="0" xfId="0" applyFill="1"/>
    <xf numFmtId="0" fontId="0" fillId="0" borderId="0" xfId="0" applyAlignment="1">
      <alignment vertical="center"/>
    </xf>
    <xf numFmtId="0" fontId="0" fillId="7" borderId="0" xfId="0" applyFont="1" applyFill="1" applyAlignment="1" applyProtection="1">
      <alignment vertical="top" wrapText="1"/>
      <protection locked="0"/>
    </xf>
    <xf numFmtId="0" fontId="20" fillId="16" borderId="0" xfId="0" applyFont="1" applyFill="1" applyAlignment="1">
      <alignment horizontal="left" vertical="center"/>
    </xf>
    <xf numFmtId="0" fontId="0" fillId="5" borderId="0" xfId="0" applyFont="1" applyFill="1" applyAlignment="1">
      <alignment vertical="top"/>
    </xf>
    <xf numFmtId="0" fontId="4" fillId="0" borderId="0" xfId="0" applyFont="1" applyFill="1" applyAlignment="1">
      <alignment wrapText="1"/>
    </xf>
    <xf numFmtId="0" fontId="0" fillId="0" borderId="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5" borderId="0" xfId="0" applyFont="1" applyFill="1" applyAlignment="1">
      <alignment horizontal="left" vertical="top"/>
    </xf>
    <xf numFmtId="0" fontId="0" fillId="7" borderId="1" xfId="0" applyFont="1" applyFill="1" applyBorder="1" applyAlignment="1" applyProtection="1">
      <alignment horizontal="left" vertical="top" wrapText="1"/>
      <protection locked="0"/>
    </xf>
    <xf numFmtId="0" fontId="16" fillId="4" borderId="0" xfId="0" applyFont="1" applyFill="1" applyAlignment="1">
      <alignment horizontal="left" vertical="center"/>
    </xf>
    <xf numFmtId="0" fontId="0" fillId="4" borderId="0" xfId="0" applyFont="1" applyFill="1" applyAlignment="1">
      <alignment vertical="center"/>
    </xf>
    <xf numFmtId="0" fontId="0" fillId="4" borderId="0" xfId="0" applyFont="1" applyFill="1" applyAlignment="1">
      <alignment vertical="center" wrapText="1"/>
    </xf>
    <xf numFmtId="0" fontId="16" fillId="0" borderId="0" xfId="0" applyFont="1" applyFill="1" applyAlignment="1">
      <alignment vertical="top" wrapText="1"/>
    </xf>
    <xf numFmtId="0" fontId="21" fillId="0" borderId="0" xfId="0" applyFont="1" applyFill="1" applyAlignment="1">
      <alignment horizontal="left" vertical="top" wrapText="1"/>
    </xf>
    <xf numFmtId="0" fontId="4" fillId="4" borderId="0" xfId="0" applyFont="1" applyFill="1"/>
    <xf numFmtId="0" fontId="21" fillId="0" borderId="0" xfId="0" applyFont="1" applyFill="1" applyAlignment="1">
      <alignment horizontal="left" vertical="top"/>
    </xf>
    <xf numFmtId="1" fontId="0" fillId="0" borderId="0" xfId="0" applyNumberFormat="1" applyFont="1" applyAlignment="1" applyProtection="1">
      <alignment horizontal="center"/>
    </xf>
    <xf numFmtId="0" fontId="16" fillId="4" borderId="0" xfId="0" applyFont="1" applyFill="1" applyAlignment="1">
      <alignment horizontal="center" vertical="center" wrapText="1"/>
    </xf>
    <xf numFmtId="1" fontId="0" fillId="0" borderId="0" xfId="0" applyNumberFormat="1" applyFont="1" applyFill="1"/>
    <xf numFmtId="0" fontId="22" fillId="0" borderId="0" xfId="0" applyFont="1" applyFill="1"/>
    <xf numFmtId="0" fontId="23" fillId="0" borderId="0" xfId="0" applyFont="1" applyFill="1"/>
    <xf numFmtId="0" fontId="0" fillId="0" borderId="0" xfId="0" applyAlignment="1"/>
    <xf numFmtId="1" fontId="0" fillId="0" borderId="0" xfId="0" applyNumberFormat="1" applyFont="1" applyFill="1" applyAlignment="1" applyProtection="1">
      <alignment horizontal="center"/>
    </xf>
    <xf numFmtId="0" fontId="0" fillId="0" borderId="0" xfId="0" applyFont="1" applyFill="1" applyAlignment="1" applyProtection="1">
      <alignment horizontal="center"/>
      <protection locked="0"/>
    </xf>
    <xf numFmtId="1" fontId="0" fillId="0" borderId="0" xfId="0" applyNumberFormat="1" applyFont="1" applyFill="1" applyAlignment="1" applyProtection="1">
      <alignment horizontal="left" vertical="top" wrapText="1"/>
    </xf>
    <xf numFmtId="0" fontId="0" fillId="0" borderId="0" xfId="0" applyFont="1" applyFill="1" applyAlignment="1" applyProtection="1">
      <alignment horizontal="center"/>
    </xf>
    <xf numFmtId="9" fontId="0" fillId="0" borderId="0" xfId="0" applyNumberFormat="1" applyFont="1" applyFill="1" applyAlignment="1" applyProtection="1">
      <alignment horizontal="center"/>
    </xf>
    <xf numFmtId="0" fontId="0" fillId="5" borderId="0" xfId="0" applyFont="1" applyFill="1" applyAlignment="1">
      <alignment horizontal="center"/>
    </xf>
    <xf numFmtId="0" fontId="17" fillId="15" borderId="0" xfId="0" applyFont="1" applyFill="1" applyAlignment="1">
      <alignment horizontal="center" wrapText="1"/>
    </xf>
    <xf numFmtId="0" fontId="17" fillId="15" borderId="0" xfId="0" applyFont="1" applyFill="1" applyAlignment="1">
      <alignment horizontal="center"/>
    </xf>
    <xf numFmtId="0" fontId="17" fillId="15" borderId="0" xfId="0" applyFont="1" applyFill="1" applyAlignment="1">
      <alignment horizontal="center" vertical="top"/>
    </xf>
    <xf numFmtId="0" fontId="0" fillId="12" borderId="0" xfId="0" applyFont="1" applyFill="1" applyAlignment="1">
      <alignment horizontal="center" wrapText="1"/>
    </xf>
    <xf numFmtId="0" fontId="0" fillId="12" borderId="0" xfId="0" applyFont="1" applyFill="1" applyAlignment="1">
      <alignment horizontal="center"/>
    </xf>
    <xf numFmtId="0" fontId="0" fillId="12" borderId="0" xfId="0" applyFont="1" applyFill="1" applyAlignment="1">
      <alignment horizontal="center" vertical="top"/>
    </xf>
    <xf numFmtId="0" fontId="0" fillId="11" borderId="0" xfId="0" applyFont="1" applyFill="1" applyAlignment="1">
      <alignment horizontal="center" wrapText="1"/>
    </xf>
    <xf numFmtId="0" fontId="0" fillId="11" borderId="0" xfId="0" applyFont="1" applyFill="1" applyAlignment="1">
      <alignment horizontal="center"/>
    </xf>
    <xf numFmtId="0" fontId="0" fillId="11" borderId="0" xfId="0" applyFont="1" applyFill="1" applyAlignment="1">
      <alignment horizontal="center" vertical="top"/>
    </xf>
    <xf numFmtId="0" fontId="1" fillId="0" borderId="0" xfId="0" applyFont="1" applyFill="1" applyAlignment="1"/>
    <xf numFmtId="2" fontId="0" fillId="0" borderId="0" xfId="1" applyNumberFormat="1" applyFont="1" applyFill="1" applyAlignment="1">
      <alignment horizontal="center" vertical="top" wrapText="1"/>
    </xf>
    <xf numFmtId="0" fontId="0" fillId="0" borderId="0" xfId="0" applyFont="1" applyFill="1" applyAlignment="1">
      <alignment horizontal="left"/>
    </xf>
    <xf numFmtId="1" fontId="0" fillId="0" borderId="0" xfId="0" applyNumberFormat="1" applyFont="1" applyFill="1" applyAlignment="1" applyProtection="1">
      <alignment horizontal="center" wrapText="1"/>
    </xf>
    <xf numFmtId="0" fontId="22" fillId="0" borderId="0" xfId="0" applyFont="1" applyFill="1" applyAlignment="1">
      <alignment horizontal="left" vertical="top"/>
    </xf>
    <xf numFmtId="0" fontId="22" fillId="0" borderId="0" xfId="0" applyFont="1" applyFill="1" applyAlignment="1">
      <alignment horizontal="left" vertical="top" wrapText="1"/>
    </xf>
    <xf numFmtId="0" fontId="0" fillId="0" borderId="0" xfId="0" applyFont="1" applyFill="1" applyAlignment="1">
      <alignment horizontal="right"/>
    </xf>
    <xf numFmtId="0" fontId="0" fillId="5" borderId="0" xfId="0" applyFont="1" applyFill="1" applyAlignment="1">
      <alignment horizontal="right" wrapText="1"/>
    </xf>
    <xf numFmtId="0" fontId="17" fillId="15" borderId="0" xfId="0" applyFont="1" applyFill="1" applyAlignment="1">
      <alignment horizontal="right"/>
    </xf>
    <xf numFmtId="0" fontId="0" fillId="12" borderId="0" xfId="0" applyFont="1" applyFill="1" applyAlignment="1">
      <alignment horizontal="right"/>
    </xf>
    <xf numFmtId="0" fontId="1" fillId="12" borderId="0" xfId="0" applyFont="1" applyFill="1" applyAlignment="1">
      <alignment horizontal="right" vertical="top"/>
    </xf>
    <xf numFmtId="0" fontId="1" fillId="11" borderId="0" xfId="0" applyFont="1" applyFill="1" applyAlignment="1">
      <alignment horizontal="right" vertical="top"/>
    </xf>
    <xf numFmtId="0" fontId="0" fillId="0" borderId="0" xfId="0" applyFont="1" applyFill="1" applyAlignment="1">
      <alignment horizontal="right" wrapText="1"/>
    </xf>
    <xf numFmtId="0" fontId="4" fillId="0" borderId="0" xfId="0" applyFont="1" applyFill="1" applyAlignment="1">
      <alignment horizontal="right" vertical="top" wrapText="1"/>
    </xf>
    <xf numFmtId="0" fontId="21" fillId="0" borderId="0" xfId="0" applyFont="1" applyFill="1" applyAlignment="1">
      <alignment horizontal="right" vertical="top"/>
    </xf>
    <xf numFmtId="0" fontId="1" fillId="0" borderId="0" xfId="0" applyFont="1" applyFill="1" applyAlignment="1">
      <alignment horizontal="right"/>
    </xf>
    <xf numFmtId="0" fontId="0" fillId="0" borderId="0" xfId="0" applyFont="1" applyFill="1" applyAlignment="1">
      <alignment horizontal="right" vertical="top" wrapText="1"/>
    </xf>
    <xf numFmtId="0" fontId="21" fillId="0" borderId="0" xfId="0" applyFont="1" applyFill="1" applyAlignment="1">
      <alignment horizontal="center" vertical="top"/>
    </xf>
    <xf numFmtId="0" fontId="0" fillId="0" borderId="0" xfId="0" applyFont="1" applyFill="1" applyAlignment="1">
      <alignment horizontal="center" vertical="top" wrapText="1"/>
    </xf>
    <xf numFmtId="0" fontId="1" fillId="0" borderId="0" xfId="0" applyFont="1" applyAlignment="1">
      <alignment horizontal="left"/>
    </xf>
    <xf numFmtId="0" fontId="0" fillId="0" borderId="0" xfId="0" applyFont="1" applyFill="1" applyAlignment="1" applyProtection="1">
      <alignment horizontal="left"/>
    </xf>
    <xf numFmtId="0" fontId="1" fillId="5" borderId="0" xfId="0" applyFont="1" applyFill="1" applyAlignment="1">
      <alignment horizontal="center"/>
    </xf>
    <xf numFmtId="0" fontId="0" fillId="5" borderId="0" xfId="0" applyFont="1" applyFill="1" applyAlignment="1" applyProtection="1">
      <alignment horizontal="center"/>
      <protection locked="0"/>
    </xf>
    <xf numFmtId="0" fontId="0" fillId="5" borderId="0" xfId="0" applyFont="1" applyFill="1" applyAlignment="1" applyProtection="1">
      <alignment horizontal="left"/>
      <protection locked="0"/>
    </xf>
    <xf numFmtId="2" fontId="0" fillId="0" borderId="0" xfId="0" applyNumberFormat="1" applyFont="1" applyFill="1" applyAlignment="1">
      <alignment horizontal="left" vertical="top" wrapText="1"/>
    </xf>
    <xf numFmtId="0" fontId="24" fillId="0" borderId="0" xfId="0" applyFont="1" applyFill="1" applyAlignment="1">
      <alignment horizontal="left" vertical="top"/>
    </xf>
    <xf numFmtId="0" fontId="25" fillId="5" borderId="0" xfId="0" applyFont="1" applyFill="1" applyAlignment="1">
      <alignment horizontal="left" vertical="top"/>
    </xf>
    <xf numFmtId="0" fontId="25" fillId="5" borderId="0" xfId="0" applyFont="1" applyFill="1" applyAlignment="1">
      <alignment horizontal="left" vertical="top" wrapText="1"/>
    </xf>
    <xf numFmtId="0" fontId="6" fillId="5" borderId="0" xfId="0" applyFont="1" applyFill="1" applyAlignment="1">
      <alignment horizontal="center" wrapText="1"/>
    </xf>
    <xf numFmtId="1" fontId="12" fillId="5" borderId="0" xfId="0" applyNumberFormat="1" applyFont="1" applyFill="1" applyAlignment="1">
      <alignment horizontal="center" vertical="top"/>
    </xf>
    <xf numFmtId="0" fontId="6" fillId="5" borderId="0" xfId="0" applyFont="1" applyFill="1"/>
    <xf numFmtId="0" fontId="0" fillId="0" borderId="0" xfId="0" applyProtection="1">
      <protection locked="0"/>
    </xf>
    <xf numFmtId="0" fontId="8"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0" fillId="21" borderId="0" xfId="0" applyFont="1" applyFill="1"/>
    <xf numFmtId="0" fontId="4" fillId="21" borderId="0" xfId="0" applyFont="1" applyFill="1"/>
    <xf numFmtId="0" fontId="1" fillId="21" borderId="0" xfId="0" applyFont="1" applyFill="1" applyAlignment="1">
      <alignment horizontal="center"/>
    </xf>
    <xf numFmtId="0" fontId="0" fillId="21" borderId="0" xfId="0" applyFont="1" applyFill="1" applyAlignment="1" applyProtection="1">
      <alignment horizontal="center"/>
      <protection locked="0"/>
    </xf>
    <xf numFmtId="0" fontId="21" fillId="0" borderId="0" xfId="0" applyFont="1" applyFill="1"/>
    <xf numFmtId="0" fontId="26" fillId="12" borderId="0" xfId="0" applyFont="1" applyFill="1"/>
    <xf numFmtId="0" fontId="2" fillId="12" borderId="0" xfId="0" applyFont="1" applyFill="1"/>
    <xf numFmtId="0" fontId="2" fillId="12" borderId="0" xfId="0" applyFont="1" applyFill="1" applyAlignment="1">
      <alignment horizontal="right"/>
    </xf>
    <xf numFmtId="0" fontId="2" fillId="12" borderId="0" xfId="0" applyFont="1" applyFill="1" applyAlignment="1">
      <alignment horizontal="center" wrapText="1"/>
    </xf>
    <xf numFmtId="0" fontId="3" fillId="12" borderId="0" xfId="0" applyFont="1" applyFill="1" applyAlignment="1">
      <alignment horizontal="center"/>
    </xf>
    <xf numFmtId="0" fontId="2" fillId="12" borderId="0" xfId="0" applyFont="1" applyFill="1" applyAlignment="1">
      <alignment horizontal="center" vertical="top"/>
    </xf>
    <xf numFmtId="0" fontId="2" fillId="12" borderId="0" xfId="0" applyFont="1" applyFill="1" applyAlignment="1">
      <alignment horizontal="center"/>
    </xf>
    <xf numFmtId="1" fontId="0" fillId="0" borderId="0" xfId="0" applyNumberFormat="1" applyFont="1" applyAlignment="1" applyProtection="1">
      <alignment horizontal="center"/>
      <protection locked="0"/>
    </xf>
    <xf numFmtId="0" fontId="9" fillId="5" borderId="0" xfId="0" applyFont="1" applyFill="1" applyProtection="1"/>
    <xf numFmtId="0" fontId="0" fillId="5" borderId="0" xfId="0" applyFont="1" applyFill="1" applyAlignment="1" applyProtection="1">
      <alignment horizontal="right" wrapText="1"/>
    </xf>
    <xf numFmtId="0" fontId="0" fillId="5" borderId="0" xfId="0" applyFont="1" applyFill="1" applyAlignment="1" applyProtection="1">
      <alignment wrapText="1"/>
    </xf>
    <xf numFmtId="0" fontId="0" fillId="5" borderId="0" xfId="0" applyFont="1" applyFill="1" applyAlignment="1" applyProtection="1">
      <alignment horizontal="center"/>
    </xf>
    <xf numFmtId="0" fontId="0" fillId="5" borderId="0" xfId="0" applyFont="1" applyFill="1" applyProtection="1"/>
    <xf numFmtId="0" fontId="17" fillId="12" borderId="0" xfId="0" applyFont="1" applyFill="1" applyProtection="1"/>
    <xf numFmtId="0" fontId="0" fillId="12" borderId="0" xfId="0" applyFont="1" applyFill="1" applyAlignment="1" applyProtection="1">
      <alignment horizontal="right"/>
    </xf>
    <xf numFmtId="0" fontId="0" fillId="12" borderId="0" xfId="0" applyFont="1" applyFill="1" applyProtection="1"/>
    <xf numFmtId="0" fontId="0" fillId="12" borderId="0" xfId="0" applyFont="1" applyFill="1" applyAlignment="1" applyProtection="1">
      <alignment horizontal="center" wrapText="1"/>
    </xf>
    <xf numFmtId="0" fontId="0" fillId="12" borderId="0" xfId="0" applyFont="1" applyFill="1" applyAlignment="1" applyProtection="1">
      <alignment horizontal="center"/>
    </xf>
    <xf numFmtId="0" fontId="0" fillId="13" borderId="0" xfId="0" applyFont="1" applyFill="1" applyProtection="1"/>
    <xf numFmtId="0" fontId="18" fillId="12" borderId="0" xfId="0" applyFont="1" applyFill="1" applyProtection="1"/>
    <xf numFmtId="0" fontId="1" fillId="12" borderId="0" xfId="0" applyFont="1" applyFill="1" applyAlignment="1" applyProtection="1">
      <alignment horizontal="center"/>
    </xf>
    <xf numFmtId="0" fontId="0" fillId="12" borderId="0" xfId="0" applyFont="1" applyFill="1" applyAlignment="1" applyProtection="1">
      <alignment horizontal="center" vertical="top"/>
    </xf>
    <xf numFmtId="0" fontId="1" fillId="12" borderId="0" xfId="0" applyFont="1" applyFill="1" applyAlignment="1" applyProtection="1">
      <alignment horizontal="right" vertical="top"/>
    </xf>
    <xf numFmtId="0" fontId="1" fillId="12" borderId="0" xfId="0" applyFont="1" applyFill="1" applyAlignment="1" applyProtection="1">
      <alignment horizontal="left" vertical="top"/>
    </xf>
    <xf numFmtId="0" fontId="0" fillId="11" borderId="0" xfId="0" applyFont="1" applyFill="1" applyProtection="1"/>
    <xf numFmtId="0" fontId="1" fillId="11" borderId="0" xfId="0" applyFont="1" applyFill="1" applyAlignment="1" applyProtection="1">
      <alignment horizontal="right" vertical="top"/>
    </xf>
    <xf numFmtId="0" fontId="1" fillId="11" borderId="0" xfId="0" applyFont="1" applyFill="1" applyAlignment="1" applyProtection="1">
      <alignment horizontal="left" vertical="top"/>
    </xf>
    <xf numFmtId="0" fontId="0" fillId="11" borderId="0" xfId="0" applyFont="1" applyFill="1" applyAlignment="1" applyProtection="1">
      <alignment horizontal="center" wrapText="1"/>
    </xf>
    <xf numFmtId="0" fontId="0" fillId="11" borderId="0" xfId="0" applyFont="1" applyFill="1" applyAlignment="1" applyProtection="1">
      <alignment horizontal="center"/>
    </xf>
    <xf numFmtId="0" fontId="0" fillId="11" borderId="0" xfId="0" applyFont="1" applyFill="1" applyAlignment="1" applyProtection="1">
      <alignment horizontal="center" vertical="top"/>
    </xf>
    <xf numFmtId="0" fontId="0" fillId="14" borderId="0" xfId="0" applyFont="1" applyFill="1" applyProtection="1"/>
    <xf numFmtId="0" fontId="1" fillId="0" borderId="0" xfId="0" applyFont="1" applyFill="1" applyAlignment="1" applyProtection="1">
      <alignment horizontal="left" vertical="top" wrapText="1"/>
    </xf>
    <xf numFmtId="0" fontId="0" fillId="0" borderId="0" xfId="0" applyFont="1" applyFill="1" applyAlignment="1" applyProtection="1">
      <alignment horizontal="right" wrapText="1"/>
    </xf>
    <xf numFmtId="0" fontId="0" fillId="0" borderId="0" xfId="0" applyFont="1" applyFill="1" applyAlignment="1" applyProtection="1">
      <alignment wrapText="1"/>
    </xf>
    <xf numFmtId="0" fontId="0" fillId="0" borderId="0" xfId="0" applyFont="1" applyFill="1" applyProtection="1"/>
    <xf numFmtId="0" fontId="4" fillId="0" borderId="0" xfId="0" applyFont="1" applyFill="1" applyProtection="1"/>
    <xf numFmtId="0" fontId="4" fillId="0" borderId="0" xfId="0" applyFont="1" applyFill="1" applyAlignment="1" applyProtection="1">
      <alignment horizontal="right" vertical="top" wrapText="1"/>
    </xf>
    <xf numFmtId="0" fontId="4" fillId="0" borderId="0" xfId="0" applyFont="1" applyFill="1" applyAlignment="1" applyProtection="1">
      <alignment horizontal="left" vertical="top" wrapText="1"/>
    </xf>
    <xf numFmtId="0" fontId="4" fillId="0" borderId="0" xfId="0" applyFont="1" applyFill="1" applyAlignment="1" applyProtection="1">
      <alignment horizontal="center"/>
    </xf>
    <xf numFmtId="0" fontId="4" fillId="5" borderId="0" xfId="0" applyFont="1" applyFill="1" applyProtection="1"/>
    <xf numFmtId="0" fontId="1" fillId="0" borderId="0" xfId="0" applyFont="1" applyFill="1" applyAlignment="1" applyProtection="1">
      <alignment horizontal="left" vertical="top"/>
    </xf>
    <xf numFmtId="0" fontId="3" fillId="0" borderId="0" xfId="0" applyFont="1" applyFill="1" applyAlignment="1" applyProtection="1">
      <alignment horizontal="left" vertical="top"/>
    </xf>
    <xf numFmtId="0" fontId="21" fillId="0" borderId="0" xfId="0" applyFont="1" applyFill="1" applyAlignment="1" applyProtection="1">
      <alignment horizontal="left" vertical="top"/>
    </xf>
    <xf numFmtId="0" fontId="21" fillId="0" borderId="0" xfId="0" applyFont="1" applyFill="1" applyAlignment="1" applyProtection="1">
      <alignment horizontal="right" vertical="top"/>
    </xf>
    <xf numFmtId="0" fontId="21" fillId="0" borderId="0" xfId="0" applyFont="1" applyFill="1" applyAlignment="1" applyProtection="1">
      <alignment horizontal="center" vertical="top"/>
    </xf>
    <xf numFmtId="0" fontId="0" fillId="0" borderId="0" xfId="0" applyFont="1" applyFill="1" applyAlignment="1" applyProtection="1">
      <alignment horizontal="left" vertical="top"/>
    </xf>
    <xf numFmtId="0" fontId="1" fillId="0" borderId="0" xfId="0" applyFont="1" applyFill="1" applyAlignment="1" applyProtection="1"/>
    <xf numFmtId="0" fontId="1" fillId="0" borderId="0" xfId="0" applyFont="1" applyFill="1" applyAlignment="1" applyProtection="1">
      <alignment horizontal="right"/>
    </xf>
    <xf numFmtId="0" fontId="1" fillId="0" borderId="0" xfId="0" applyFont="1" applyFill="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5" borderId="0" xfId="0" applyFont="1" applyFill="1" applyAlignment="1" applyProtection="1">
      <alignment horizontal="center"/>
    </xf>
    <xf numFmtId="0" fontId="1" fillId="0" borderId="0" xfId="0" applyFont="1" applyFill="1" applyProtection="1"/>
    <xf numFmtId="0" fontId="0" fillId="0" borderId="0" xfId="0" applyFont="1" applyFill="1" applyAlignment="1" applyProtection="1">
      <alignment horizontal="right" vertical="top" wrapText="1"/>
    </xf>
    <xf numFmtId="0" fontId="0" fillId="0" borderId="0" xfId="0" applyFont="1" applyFill="1" applyAlignment="1" applyProtection="1">
      <alignment horizontal="center" vertical="top" wrapText="1"/>
    </xf>
    <xf numFmtId="0" fontId="0" fillId="0" borderId="0" xfId="0" applyFont="1" applyFill="1" applyAlignment="1" applyProtection="1">
      <alignment horizontal="left" vertical="top" wrapText="1"/>
    </xf>
    <xf numFmtId="0" fontId="0" fillId="0" borderId="0" xfId="0" applyFont="1" applyFill="1" applyAlignment="1" applyProtection="1">
      <alignment horizontal="right"/>
    </xf>
    <xf numFmtId="0" fontId="0" fillId="5" borderId="0" xfId="0" applyFont="1" applyFill="1" applyAlignment="1" applyProtection="1">
      <alignment horizontal="left"/>
    </xf>
    <xf numFmtId="0" fontId="23" fillId="0" borderId="0" xfId="0" applyFont="1" applyFill="1" applyProtection="1"/>
    <xf numFmtId="0" fontId="7" fillId="18" borderId="0" xfId="0" applyFont="1" applyFill="1" applyAlignment="1">
      <alignment vertical="center" wrapText="1"/>
    </xf>
    <xf numFmtId="0" fontId="7" fillId="3" borderId="0" xfId="0" applyFont="1" applyFill="1" applyAlignment="1">
      <alignment vertical="center" wrapText="1"/>
    </xf>
    <xf numFmtId="0" fontId="7" fillId="19" borderId="0" xfId="0" applyFont="1" applyFill="1" applyAlignment="1">
      <alignment vertical="center" wrapText="1"/>
    </xf>
    <xf numFmtId="0" fontId="7" fillId="18" borderId="0" xfId="0" applyFont="1" applyFill="1" applyAlignment="1">
      <alignment horizontal="center" vertical="center" wrapText="1"/>
    </xf>
    <xf numFmtId="0" fontId="7" fillId="3" borderId="0" xfId="0" applyFont="1" applyFill="1" applyAlignment="1">
      <alignment horizontal="center" vertical="center" wrapText="1"/>
    </xf>
    <xf numFmtId="0" fontId="7" fillId="19" borderId="0" xfId="0" applyFont="1" applyFill="1" applyAlignment="1">
      <alignment horizontal="center" vertical="center" wrapText="1"/>
    </xf>
    <xf numFmtId="0" fontId="17" fillId="17" borderId="0" xfId="0" applyFont="1" applyFill="1" applyAlignment="1">
      <alignment horizontal="center" vertical="center" wrapText="1"/>
    </xf>
    <xf numFmtId="0" fontId="17" fillId="20" borderId="0" xfId="0" applyFont="1" applyFill="1" applyAlignment="1">
      <alignment horizontal="center" vertical="center" wrapText="1"/>
    </xf>
    <xf numFmtId="0" fontId="27" fillId="5" borderId="0" xfId="0" applyFont="1" applyFill="1"/>
    <xf numFmtId="0" fontId="23" fillId="5" borderId="0" xfId="0" applyFont="1" applyFill="1"/>
    <xf numFmtId="2" fontId="27" fillId="5" borderId="0" xfId="0" applyNumberFormat="1" applyFont="1" applyFill="1"/>
    <xf numFmtId="164" fontId="27" fillId="5" borderId="0" xfId="0" applyNumberFormat="1" applyFont="1" applyFill="1"/>
    <xf numFmtId="0" fontId="28" fillId="0" borderId="0" xfId="0" applyFont="1" applyAlignment="1">
      <alignment vertical="center"/>
    </xf>
    <xf numFmtId="0" fontId="0" fillId="0" borderId="0" xfId="0" applyFont="1" applyFill="1" applyAlignment="1">
      <alignment horizontal="left" vertical="top"/>
    </xf>
    <xf numFmtId="2" fontId="0" fillId="0" borderId="0" xfId="0" applyNumberFormat="1" applyFont="1" applyFill="1"/>
    <xf numFmtId="164" fontId="0" fillId="0" borderId="0" xfId="0" applyNumberFormat="1" applyFont="1" applyFill="1" applyAlignment="1" applyProtection="1">
      <alignment horizontal="center"/>
    </xf>
    <xf numFmtId="164" fontId="0" fillId="0" borderId="0" xfId="0" applyNumberFormat="1" applyFont="1" applyAlignment="1" applyProtection="1">
      <alignment horizontal="center"/>
    </xf>
    <xf numFmtId="0" fontId="9" fillId="5" borderId="0" xfId="0" applyFont="1" applyFill="1" applyAlignment="1">
      <alignment vertical="top" wrapText="1"/>
    </xf>
    <xf numFmtId="0" fontId="0" fillId="13" borderId="0" xfId="0" applyFont="1" applyFill="1" applyAlignment="1">
      <alignment vertical="top"/>
    </xf>
    <xf numFmtId="0" fontId="0" fillId="14" borderId="0" xfId="0" applyFont="1" applyFill="1" applyAlignment="1">
      <alignment vertical="top"/>
    </xf>
    <xf numFmtId="0" fontId="4" fillId="5" borderId="0" xfId="0" applyFont="1" applyFill="1" applyAlignment="1">
      <alignment vertical="top"/>
    </xf>
    <xf numFmtId="0" fontId="4" fillId="5" borderId="0" xfId="0" applyFont="1" applyFill="1" applyAlignment="1">
      <alignment vertical="top" wrapText="1"/>
    </xf>
    <xf numFmtId="0" fontId="0" fillId="23" borderId="1" xfId="0" applyFill="1" applyBorder="1"/>
    <xf numFmtId="0" fontId="0" fillId="0" borderId="0" xfId="0" applyFill="1" applyProtection="1">
      <protection locked="0"/>
    </xf>
    <xf numFmtId="0" fontId="0" fillId="0" borderId="0" xfId="0" applyFill="1" applyAlignment="1">
      <alignment vertical="center"/>
    </xf>
    <xf numFmtId="0" fontId="0" fillId="0" borderId="0" xfId="0" applyFont="1" applyFill="1" applyAlignment="1">
      <alignment horizontal="left" vertical="top"/>
    </xf>
    <xf numFmtId="2" fontId="31" fillId="0" borderId="0" xfId="0" applyNumberFormat="1" applyFont="1" applyFill="1" applyAlignment="1">
      <alignment horizontal="left" vertical="top" wrapText="1"/>
    </xf>
    <xf numFmtId="0" fontId="31" fillId="0" borderId="0" xfId="0" applyFont="1" applyFill="1" applyAlignment="1">
      <alignment vertical="top"/>
    </xf>
    <xf numFmtId="2" fontId="31" fillId="0" borderId="0" xfId="0" applyNumberFormat="1" applyFont="1" applyFill="1" applyAlignment="1">
      <alignment vertical="top"/>
    </xf>
    <xf numFmtId="165" fontId="0" fillId="0" borderId="0" xfId="0" applyNumberFormat="1" applyFont="1" applyFill="1"/>
    <xf numFmtId="2" fontId="1" fillId="0" borderId="0" xfId="0" applyNumberFormat="1" applyFont="1" applyFill="1"/>
    <xf numFmtId="0" fontId="15" fillId="0" borderId="0" xfId="0" applyFont="1" applyFill="1" applyAlignment="1">
      <alignment horizontal="left" vertical="top"/>
    </xf>
    <xf numFmtId="0" fontId="6" fillId="0" borderId="0" xfId="0" applyFont="1" applyFill="1" applyAlignment="1">
      <alignment horizontal="left" vertical="top"/>
    </xf>
    <xf numFmtId="0" fontId="6" fillId="8" borderId="0" xfId="0" applyFont="1" applyFill="1" applyAlignment="1">
      <alignment horizontal="left" vertical="top"/>
    </xf>
    <xf numFmtId="0" fontId="9" fillId="8" borderId="0" xfId="0" applyFont="1" applyFill="1" applyAlignment="1">
      <alignment horizontal="left" vertical="top"/>
    </xf>
    <xf numFmtId="0" fontId="1" fillId="8" borderId="0" xfId="0" applyFont="1" applyFill="1"/>
    <xf numFmtId="0" fontId="1" fillId="8" borderId="0" xfId="0" applyFont="1" applyFill="1" applyAlignment="1">
      <alignment horizontal="left" vertical="top" wrapText="1"/>
    </xf>
    <xf numFmtId="0" fontId="0" fillId="8" borderId="0" xfId="0" applyFont="1" applyFill="1" applyAlignment="1">
      <alignment horizontal="left" vertical="top" wrapText="1"/>
    </xf>
    <xf numFmtId="165" fontId="0" fillId="0" borderId="0" xfId="0" applyNumberFormat="1" applyFont="1" applyFill="1" applyAlignment="1">
      <alignment horizontal="left" vertical="top" wrapText="1"/>
    </xf>
    <xf numFmtId="166" fontId="0" fillId="0" borderId="0" xfId="0" applyNumberFormat="1" applyFont="1" applyFill="1" applyAlignment="1">
      <alignment horizontal="left" vertical="top" wrapText="1"/>
    </xf>
    <xf numFmtId="0" fontId="0" fillId="8" borderId="0" xfId="0" applyFont="1" applyFill="1" applyAlignment="1">
      <alignment vertical="top"/>
    </xf>
    <xf numFmtId="0" fontId="0" fillId="8" borderId="0" xfId="0" applyFont="1" applyFill="1" applyAlignment="1">
      <alignment horizontal="left" vertical="top"/>
    </xf>
    <xf numFmtId="1" fontId="0" fillId="8" borderId="0" xfId="0" applyNumberFormat="1" applyFont="1" applyFill="1" applyAlignment="1">
      <alignment horizontal="left" vertical="top" wrapText="1"/>
    </xf>
    <xf numFmtId="2" fontId="0" fillId="8" borderId="0" xfId="1" applyNumberFormat="1" applyFont="1" applyFill="1" applyAlignment="1">
      <alignment horizontal="center" vertical="top" wrapText="1"/>
    </xf>
    <xf numFmtId="1" fontId="0" fillId="8" borderId="0" xfId="0" applyNumberFormat="1" applyFont="1" applyFill="1"/>
    <xf numFmtId="0" fontId="0" fillId="8" borderId="0" xfId="0" applyFont="1" applyFill="1"/>
    <xf numFmtId="0" fontId="1" fillId="8" borderId="0" xfId="0" applyFont="1" applyFill="1" applyAlignment="1" applyProtection="1">
      <alignment horizontal="left"/>
    </xf>
    <xf numFmtId="0" fontId="0" fillId="5" borderId="0" xfId="0" applyFont="1" applyFill="1" applyAlignment="1">
      <alignment horizontal="center" wrapText="1"/>
    </xf>
    <xf numFmtId="0" fontId="4" fillId="0" borderId="0" xfId="0" applyFont="1" applyFill="1" applyAlignment="1">
      <alignment horizontal="center" vertical="top" wrapText="1"/>
    </xf>
    <xf numFmtId="0" fontId="1" fillId="0" borderId="0" xfId="0" applyFont="1" applyFill="1" applyAlignment="1">
      <alignment horizontal="center" vertical="top" wrapText="1"/>
    </xf>
    <xf numFmtId="0" fontId="1" fillId="8" borderId="0" xfId="0" applyFont="1" applyFill="1" applyAlignment="1">
      <alignment horizontal="center" vertical="top" wrapText="1"/>
    </xf>
    <xf numFmtId="0" fontId="22" fillId="0" borderId="0" xfId="0" applyFont="1" applyFill="1" applyAlignment="1">
      <alignment horizontal="center"/>
    </xf>
    <xf numFmtId="2" fontId="0" fillId="0" borderId="0" xfId="0" applyNumberFormat="1" applyFont="1" applyFill="1" applyAlignment="1">
      <alignment horizontal="center" vertical="top" wrapText="1"/>
    </xf>
    <xf numFmtId="2" fontId="0" fillId="8" borderId="0" xfId="0" applyNumberFormat="1" applyFont="1" applyFill="1" applyAlignment="1">
      <alignment horizontal="center" vertical="top" wrapText="1"/>
    </xf>
    <xf numFmtId="0" fontId="0" fillId="0" borderId="0" xfId="0" applyFont="1" applyFill="1" applyAlignment="1">
      <alignment horizontal="center" wrapText="1"/>
    </xf>
    <xf numFmtId="0" fontId="1" fillId="2" borderId="0" xfId="0" applyFont="1" applyFill="1" applyAlignment="1" applyProtection="1">
      <alignment horizontal="left"/>
    </xf>
    <xf numFmtId="0" fontId="0" fillId="2" borderId="0" xfId="0" applyFont="1" applyFill="1" applyAlignment="1">
      <alignment vertical="top"/>
    </xf>
    <xf numFmtId="0" fontId="0" fillId="2" borderId="0" xfId="0" applyFont="1" applyFill="1" applyAlignment="1">
      <alignment horizontal="left" vertical="top"/>
    </xf>
    <xf numFmtId="0" fontId="0" fillId="2" borderId="0" xfId="0" applyFont="1" applyFill="1" applyAlignment="1">
      <alignment horizontal="left" vertical="top" wrapText="1"/>
    </xf>
    <xf numFmtId="2" fontId="0" fillId="2" borderId="0" xfId="0" applyNumberFormat="1" applyFont="1" applyFill="1" applyAlignment="1">
      <alignment horizontal="center" vertical="top" wrapText="1"/>
    </xf>
    <xf numFmtId="1" fontId="0" fillId="2" borderId="0" xfId="0" applyNumberFormat="1" applyFont="1" applyFill="1" applyAlignment="1">
      <alignment horizontal="left" vertical="top" wrapText="1"/>
    </xf>
    <xf numFmtId="2" fontId="0" fillId="2" borderId="0" xfId="1" applyNumberFormat="1" applyFont="1" applyFill="1" applyAlignment="1">
      <alignment horizontal="center" vertical="top" wrapText="1"/>
    </xf>
    <xf numFmtId="1" fontId="0" fillId="2" borderId="0" xfId="0" applyNumberFormat="1" applyFont="1" applyFill="1"/>
    <xf numFmtId="0" fontId="0" fillId="2" borderId="0" xfId="0" applyFont="1" applyFill="1"/>
    <xf numFmtId="2" fontId="0" fillId="0" borderId="0" xfId="0" applyNumberFormat="1" applyFont="1" applyFill="1" applyAlignment="1" applyProtection="1">
      <alignment horizontal="left"/>
    </xf>
    <xf numFmtId="2" fontId="0" fillId="0" borderId="0" xfId="0" applyNumberFormat="1" applyFont="1" applyFill="1" applyAlignment="1" applyProtection="1">
      <alignment horizontal="center"/>
    </xf>
    <xf numFmtId="2" fontId="0" fillId="0" borderId="0" xfId="0" applyNumberFormat="1" applyFont="1" applyFill="1" applyAlignment="1" applyProtection="1">
      <alignment horizontal="center" wrapText="1"/>
    </xf>
    <xf numFmtId="0" fontId="22" fillId="24" borderId="0" xfId="0" applyFont="1" applyFill="1"/>
    <xf numFmtId="0" fontId="0" fillId="0" borderId="0" xfId="0" applyFont="1" applyFill="1" applyAlignment="1" applyProtection="1">
      <alignment horizontal="center" vertical="top"/>
    </xf>
    <xf numFmtId="0" fontId="1" fillId="0" borderId="0" xfId="0" applyFont="1" applyAlignment="1" applyProtection="1">
      <alignment wrapText="1"/>
    </xf>
    <xf numFmtId="0" fontId="7" fillId="25" borderId="0" xfId="0" applyFont="1" applyFill="1" applyAlignment="1">
      <alignment horizontal="center" vertical="center" wrapText="1"/>
    </xf>
    <xf numFmtId="0" fontId="7" fillId="26" borderId="0" xfId="0" applyFont="1" applyFill="1" applyAlignment="1">
      <alignment horizontal="center" vertical="center" wrapText="1"/>
    </xf>
    <xf numFmtId="1" fontId="32" fillId="0" borderId="0" xfId="0" applyNumberFormat="1" applyFont="1" applyFill="1" applyAlignment="1" applyProtection="1">
      <alignment horizontal="center" wrapText="1"/>
    </xf>
    <xf numFmtId="164" fontId="32" fillId="0" borderId="0" xfId="0" applyNumberFormat="1" applyFont="1" applyFill="1" applyAlignment="1" applyProtection="1">
      <alignment horizontal="center"/>
    </xf>
    <xf numFmtId="0" fontId="32" fillId="0" borderId="0" xfId="0" applyFont="1" applyFill="1" applyAlignment="1" applyProtection="1">
      <alignment horizontal="left" wrapText="1"/>
    </xf>
    <xf numFmtId="0" fontId="33" fillId="0" borderId="0" xfId="0" applyFont="1" applyFill="1" applyAlignment="1" applyProtection="1">
      <alignment horizontal="left"/>
    </xf>
    <xf numFmtId="0" fontId="0" fillId="9" borderId="0" xfId="0" applyFill="1"/>
    <xf numFmtId="0" fontId="0" fillId="0" borderId="3" xfId="0" applyFont="1" applyFill="1" applyBorder="1" applyAlignment="1">
      <alignment horizontal="left" vertical="top" wrapText="1"/>
    </xf>
    <xf numFmtId="0" fontId="0" fillId="0" borderId="3" xfId="0" applyBorder="1"/>
    <xf numFmtId="0" fontId="16" fillId="4" borderId="0" xfId="0" applyFont="1" applyFill="1" applyAlignment="1">
      <alignment horizontal="center" vertical="top" wrapText="1"/>
    </xf>
    <xf numFmtId="0" fontId="21"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Alignment="1">
      <alignment vertical="top"/>
    </xf>
    <xf numFmtId="0" fontId="21" fillId="0" borderId="0" xfId="0" applyFont="1" applyFill="1" applyAlignment="1">
      <alignment horizontal="left" vertical="center" wrapText="1"/>
    </xf>
    <xf numFmtId="0" fontId="21" fillId="0" borderId="0" xfId="0" applyFont="1" applyFill="1" applyAlignment="1">
      <alignment horizontal="center" vertical="center" wrapText="1"/>
    </xf>
    <xf numFmtId="0" fontId="15" fillId="0" borderId="0" xfId="0" applyFont="1" applyFill="1" applyProtection="1">
      <protection locked="0"/>
    </xf>
    <xf numFmtId="0" fontId="16" fillId="0" borderId="0" xfId="0" applyFont="1" applyFill="1" applyAlignment="1">
      <alignment vertical="center" wrapText="1"/>
    </xf>
    <xf numFmtId="0" fontId="0" fillId="7" borderId="0" xfId="0" applyFill="1" applyAlignment="1" applyProtection="1">
      <alignment horizontal="left" vertical="top" wrapText="1"/>
      <protection locked="0"/>
    </xf>
    <xf numFmtId="0" fontId="0" fillId="7" borderId="0" xfId="0" applyFont="1" applyFill="1" applyAlignment="1" applyProtection="1">
      <alignment horizontal="left" vertical="top" wrapText="1"/>
      <protection locked="0"/>
    </xf>
    <xf numFmtId="14" fontId="0" fillId="7" borderId="0" xfId="0" applyNumberFormat="1" applyFont="1" applyFill="1" applyAlignment="1" applyProtection="1">
      <alignment horizontal="left" vertical="top" wrapText="1"/>
      <protection locked="0"/>
    </xf>
    <xf numFmtId="0" fontId="0" fillId="5" borderId="4" xfId="0" applyFill="1" applyBorder="1"/>
    <xf numFmtId="0" fontId="0" fillId="6" borderId="4" xfId="0" applyFill="1" applyBorder="1"/>
    <xf numFmtId="0" fontId="11" fillId="6" borderId="4" xfId="0" applyFont="1" applyFill="1" applyBorder="1"/>
    <xf numFmtId="0" fontId="0" fillId="27" borderId="0" xfId="0" applyFont="1" applyFill="1" applyAlignment="1">
      <alignment horizontal="left" vertical="top"/>
    </xf>
    <xf numFmtId="0" fontId="0" fillId="27" borderId="0" xfId="0" applyFill="1"/>
    <xf numFmtId="0" fontId="0" fillId="2" borderId="1" xfId="0" applyFont="1" applyFill="1" applyBorder="1" applyAlignment="1" applyProtection="1">
      <alignment horizontal="center" vertical="top"/>
      <protection locked="0"/>
    </xf>
    <xf numFmtId="0" fontId="36" fillId="0" borderId="0" xfId="0" applyFont="1" applyAlignment="1" applyProtection="1">
      <alignment vertical="center"/>
      <protection locked="0"/>
    </xf>
    <xf numFmtId="0" fontId="36" fillId="0" borderId="0" xfId="0" applyFont="1" applyFill="1" applyAlignment="1" applyProtection="1">
      <alignment vertical="center"/>
      <protection locked="0"/>
    </xf>
    <xf numFmtId="0" fontId="0" fillId="0" borderId="0" xfId="0" applyFont="1" applyFill="1" applyAlignment="1">
      <alignment horizontal="left" vertical="top"/>
    </xf>
    <xf numFmtId="0" fontId="0" fillId="0" borderId="0" xfId="0" applyFont="1" applyFill="1" applyAlignment="1"/>
    <xf numFmtId="0" fontId="0" fillId="22" borderId="2" xfId="0" applyFont="1" applyFill="1" applyBorder="1" applyAlignment="1" applyProtection="1">
      <alignment horizontal="left" vertical="top" wrapText="1"/>
    </xf>
    <xf numFmtId="0" fontId="1" fillId="0" borderId="0" xfId="0" applyFont="1" applyFill="1" applyAlignment="1" applyProtection="1">
      <alignment horizontal="left"/>
    </xf>
    <xf numFmtId="0" fontId="25" fillId="0" borderId="0" xfId="0" applyFont="1" applyFill="1" applyAlignment="1" applyProtection="1">
      <alignment horizontal="center" vertical="top" wrapText="1"/>
    </xf>
    <xf numFmtId="0" fontId="21" fillId="0" borderId="0" xfId="0" applyFont="1" applyFill="1" applyProtection="1"/>
    <xf numFmtId="0" fontId="21" fillId="0" borderId="0" xfId="0" applyFont="1" applyFill="1" applyAlignment="1" applyProtection="1">
      <alignment horizontal="center"/>
    </xf>
    <xf numFmtId="0" fontId="1" fillId="0" borderId="0" xfId="0" applyFont="1" applyAlignment="1" applyProtection="1">
      <alignment vertical="top" wrapText="1"/>
    </xf>
    <xf numFmtId="0" fontId="35" fillId="22" borderId="0" xfId="2" applyFont="1" applyFill="1" applyAlignment="1">
      <alignment vertical="top"/>
    </xf>
    <xf numFmtId="0" fontId="35" fillId="22" borderId="0" xfId="2" applyFont="1" applyFill="1" applyBorder="1" applyAlignment="1">
      <alignment vertical="top"/>
    </xf>
    <xf numFmtId="0" fontId="35" fillId="22" borderId="3" xfId="2" applyFont="1" applyFill="1" applyBorder="1" applyAlignment="1">
      <alignment vertical="top"/>
    </xf>
    <xf numFmtId="0" fontId="29" fillId="20" borderId="5" xfId="0" applyFont="1" applyFill="1" applyBorder="1" applyAlignment="1">
      <alignment vertical="center" wrapText="1"/>
    </xf>
    <xf numFmtId="0" fontId="30" fillId="19" borderId="6" xfId="0" applyFont="1" applyFill="1" applyBorder="1" applyAlignment="1">
      <alignment vertical="center" wrapText="1"/>
    </xf>
    <xf numFmtId="0" fontId="30" fillId="3" borderId="6" xfId="0" applyFont="1" applyFill="1" applyBorder="1" applyAlignment="1">
      <alignment vertical="center" wrapText="1"/>
    </xf>
    <xf numFmtId="0" fontId="30" fillId="18" borderId="6" xfId="0" applyFont="1" applyFill="1" applyBorder="1" applyAlignment="1">
      <alignment vertical="center" wrapText="1"/>
    </xf>
    <xf numFmtId="0" fontId="29" fillId="17" borderId="7" xfId="0" applyFont="1" applyFill="1" applyBorder="1" applyAlignment="1">
      <alignment vertical="center" wrapText="1"/>
    </xf>
    <xf numFmtId="0" fontId="0" fillId="0" borderId="0" xfId="0" applyFont="1" applyFill="1" applyAlignment="1">
      <alignment horizontal="left" vertical="top"/>
    </xf>
    <xf numFmtId="0" fontId="0" fillId="27" borderId="0" xfId="0" applyFill="1" applyAlignment="1">
      <alignment wrapText="1"/>
    </xf>
    <xf numFmtId="0" fontId="0" fillId="0" borderId="0" xfId="0" applyFont="1" applyFill="1" applyProtection="1">
      <protection locked="0"/>
    </xf>
    <xf numFmtId="0" fontId="0" fillId="13" borderId="0" xfId="0" applyFont="1" applyFill="1" applyAlignment="1">
      <alignment wrapText="1"/>
    </xf>
    <xf numFmtId="0" fontId="0" fillId="14" borderId="0" xfId="0" applyFont="1" applyFill="1" applyAlignment="1">
      <alignment wrapText="1"/>
    </xf>
    <xf numFmtId="0" fontId="4" fillId="5" borderId="0" xfId="0" applyFont="1" applyFill="1" applyAlignment="1">
      <alignment horizontal="left" vertical="top" wrapText="1"/>
    </xf>
    <xf numFmtId="0" fontId="0" fillId="0" borderId="0" xfId="0" applyFont="1" applyFill="1" applyBorder="1" applyAlignment="1">
      <alignment horizontal="center" vertical="top"/>
    </xf>
    <xf numFmtId="0" fontId="0" fillId="5" borderId="0" xfId="0" applyFont="1" applyFill="1" applyBorder="1" applyAlignment="1" applyProtection="1">
      <alignment horizontal="left" vertical="top"/>
      <protection locked="0"/>
    </xf>
    <xf numFmtId="0" fontId="7" fillId="28" borderId="0" xfId="0" applyFont="1" applyFill="1" applyAlignment="1">
      <alignment horizontal="center" vertical="center" wrapText="1"/>
    </xf>
    <xf numFmtId="0" fontId="0" fillId="28" borderId="0" xfId="0" applyFont="1" applyFill="1" applyBorder="1" applyAlignment="1">
      <alignment horizontal="left" vertical="top"/>
    </xf>
    <xf numFmtId="0" fontId="0" fillId="0" borderId="0" xfId="0" applyFont="1" applyFill="1" applyAlignment="1">
      <alignment horizontal="left" vertical="top" wrapText="1"/>
    </xf>
    <xf numFmtId="0" fontId="0" fillId="11" borderId="0" xfId="0" applyFont="1" applyFill="1" applyAlignment="1" applyProtection="1">
      <alignment wrapText="1"/>
    </xf>
    <xf numFmtId="0" fontId="17" fillId="17" borderId="0" xfId="0" applyFont="1" applyFill="1" applyAlignment="1">
      <alignment vertical="center" wrapText="1"/>
    </xf>
    <xf numFmtId="0" fontId="17" fillId="20" borderId="0" xfId="0" applyFont="1" applyFill="1" applyAlignment="1">
      <alignment vertical="center" wrapText="1"/>
    </xf>
    <xf numFmtId="0" fontId="5" fillId="7" borderId="1" xfId="0" applyFont="1" applyFill="1" applyBorder="1" applyAlignment="1" applyProtection="1">
      <alignment horizontal="left" vertical="top" wrapText="1"/>
      <protection locked="0"/>
    </xf>
    <xf numFmtId="0" fontId="0" fillId="0" borderId="0" xfId="0" applyFont="1" applyFill="1" applyAlignment="1">
      <alignment horizontal="left" vertical="top" wrapText="1"/>
    </xf>
    <xf numFmtId="0" fontId="0" fillId="0" borderId="0" xfId="0" applyFont="1" applyFill="1" applyAlignment="1">
      <alignment horizontal="left" vertical="top"/>
    </xf>
    <xf numFmtId="0" fontId="41" fillId="12" borderId="0" xfId="0" applyFont="1" applyFill="1"/>
    <xf numFmtId="0" fontId="0" fillId="12" borderId="0" xfId="0" applyFont="1" applyFill="1" applyAlignment="1"/>
    <xf numFmtId="0" fontId="0" fillId="13" borderId="0" xfId="0" applyFont="1" applyFill="1" applyAlignment="1"/>
    <xf numFmtId="0" fontId="43" fillId="0" borderId="0" xfId="0" applyFont="1" applyFill="1" applyAlignment="1">
      <alignment horizontal="left" vertical="top"/>
    </xf>
    <xf numFmtId="0" fontId="42" fillId="12" borderId="0" xfId="0" applyFont="1" applyFill="1"/>
    <xf numFmtId="0" fontId="44" fillId="0" borderId="0" xfId="0" applyFont="1" applyProtection="1">
      <protection locked="0"/>
    </xf>
    <xf numFmtId="0" fontId="43" fillId="0" borderId="0" xfId="0" applyFont="1" applyFill="1" applyAlignment="1">
      <alignment horizontal="left"/>
    </xf>
    <xf numFmtId="0" fontId="42" fillId="12" borderId="0" xfId="0" applyFont="1" applyFill="1" applyProtection="1"/>
    <xf numFmtId="0" fontId="43" fillId="0" borderId="0" xfId="0" applyFont="1" applyFill="1" applyProtection="1"/>
    <xf numFmtId="0" fontId="43" fillId="0" borderId="0" xfId="0" applyFont="1" applyFill="1"/>
    <xf numFmtId="0" fontId="43" fillId="0" borderId="0" xfId="0" applyFont="1"/>
    <xf numFmtId="0" fontId="45" fillId="0" borderId="0" xfId="0" applyFont="1" applyFill="1" applyAlignment="1">
      <alignment horizontal="left" vertical="top"/>
    </xf>
    <xf numFmtId="0" fontId="0" fillId="0" borderId="0" xfId="0" applyFont="1" applyFill="1" applyAlignment="1">
      <alignment horizontal="left" vertical="top" wrapText="1"/>
    </xf>
    <xf numFmtId="0" fontId="0" fillId="0" borderId="9" xfId="0" applyFont="1" applyFill="1" applyBorder="1" applyAlignment="1">
      <alignment horizontal="left" vertical="top"/>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vertical="top" wrapText="1"/>
    </xf>
    <xf numFmtId="0" fontId="0" fillId="2" borderId="1" xfId="0" applyFont="1" applyFill="1" applyBorder="1" applyAlignment="1" applyProtection="1">
      <alignment horizontal="left" vertical="top" wrapText="1"/>
      <protection locked="0"/>
    </xf>
    <xf numFmtId="0" fontId="0" fillId="29" borderId="8" xfId="0" applyFont="1" applyFill="1" applyBorder="1" applyAlignment="1" applyProtection="1">
      <alignment horizontal="left" vertical="top"/>
    </xf>
    <xf numFmtId="0" fontId="46" fillId="0" borderId="0" xfId="0" applyFont="1"/>
    <xf numFmtId="0" fontId="0" fillId="5" borderId="0" xfId="0" applyFont="1" applyFill="1" applyAlignment="1">
      <alignment horizontal="left"/>
    </xf>
    <xf numFmtId="0" fontId="42" fillId="12" borderId="0" xfId="0" applyFont="1" applyFill="1" applyAlignment="1">
      <alignment horizontal="left"/>
    </xf>
    <xf numFmtId="0" fontId="41" fillId="12" borderId="0" xfId="0" applyFont="1" applyFill="1" applyAlignment="1">
      <alignment horizontal="left"/>
    </xf>
    <xf numFmtId="0" fontId="0" fillId="12" borderId="0" xfId="0" applyFont="1" applyFill="1" applyAlignment="1">
      <alignment horizontal="left"/>
    </xf>
    <xf numFmtId="0" fontId="0" fillId="11" borderId="0" xfId="0" applyFont="1" applyFill="1" applyAlignment="1">
      <alignment horizontal="left"/>
    </xf>
    <xf numFmtId="0" fontId="4" fillId="0" borderId="0" xfId="0" applyFont="1" applyFill="1" applyAlignment="1">
      <alignment horizontal="left"/>
    </xf>
    <xf numFmtId="1" fontId="0" fillId="0" borderId="0" xfId="0" applyNumberFormat="1" applyFont="1" applyFill="1" applyAlignment="1">
      <alignment horizontal="center" vertical="top" wrapText="1"/>
    </xf>
    <xf numFmtId="1" fontId="0" fillId="0" borderId="0" xfId="0" applyNumberFormat="1" applyFont="1" applyFill="1" applyAlignment="1" applyProtection="1">
      <alignment horizontal="right"/>
    </xf>
    <xf numFmtId="0" fontId="0" fillId="0" borderId="0" xfId="0" applyFill="1" applyAlignment="1" applyProtection="1">
      <alignment vertical="center"/>
      <protection locked="0"/>
    </xf>
    <xf numFmtId="1" fontId="0" fillId="0" borderId="11" xfId="0" applyNumberFormat="1" applyFont="1" applyBorder="1" applyAlignment="1" applyProtection="1">
      <alignment horizontal="center" vertical="top"/>
      <protection locked="0"/>
    </xf>
    <xf numFmtId="0" fontId="32" fillId="0" borderId="0" xfId="0" applyFont="1" applyFill="1" applyAlignment="1" applyProtection="1">
      <alignment horizontal="left"/>
    </xf>
    <xf numFmtId="0" fontId="9" fillId="0" borderId="0" xfId="0" applyFont="1" applyFill="1" applyProtection="1"/>
    <xf numFmtId="0" fontId="25" fillId="0" borderId="0" xfId="0" applyFont="1" applyFill="1" applyAlignment="1" applyProtection="1">
      <alignment horizontal="left" vertical="top" wrapText="1"/>
    </xf>
    <xf numFmtId="0" fontId="21" fillId="0" borderId="0" xfId="0" applyFont="1" applyFill="1" applyAlignment="1">
      <alignment vertical="top" wrapText="1"/>
    </xf>
    <xf numFmtId="0" fontId="0" fillId="0" borderId="0" xfId="0" applyFont="1" applyFill="1" applyAlignment="1">
      <alignment vertical="top" wrapText="1"/>
    </xf>
    <xf numFmtId="0" fontId="10" fillId="22" borderId="0" xfId="0" applyFont="1" applyFill="1" applyBorder="1" applyAlignment="1">
      <alignment horizontal="center" vertical="center" textRotation="90"/>
    </xf>
    <xf numFmtId="0" fontId="10" fillId="22" borderId="3" xfId="0" applyFont="1" applyFill="1" applyBorder="1" applyAlignment="1">
      <alignment horizontal="center" vertical="center" textRotation="90"/>
    </xf>
    <xf numFmtId="0" fontId="10" fillId="22" borderId="0" xfId="0" applyFont="1" applyFill="1" applyAlignment="1">
      <alignment horizontal="center" vertical="center" textRotation="90"/>
    </xf>
    <xf numFmtId="0" fontId="0" fillId="22" borderId="0" xfId="0" applyFill="1" applyAlignment="1">
      <alignment vertical="top" wrapText="1"/>
    </xf>
    <xf numFmtId="0" fontId="5" fillId="22" borderId="0" xfId="0" applyFont="1" applyFill="1" applyAlignment="1">
      <alignment vertical="top" wrapText="1"/>
    </xf>
    <xf numFmtId="0" fontId="0" fillId="22" borderId="0" xfId="0" applyFill="1" applyBorder="1" applyAlignment="1">
      <alignment vertical="top" wrapText="1"/>
    </xf>
    <xf numFmtId="0" fontId="5" fillId="22" borderId="0" xfId="0" applyFont="1" applyFill="1" applyBorder="1" applyAlignment="1">
      <alignment vertical="top" wrapText="1"/>
    </xf>
    <xf numFmtId="0" fontId="0" fillId="22" borderId="3" xfId="0" applyFill="1" applyBorder="1" applyAlignment="1">
      <alignment vertical="top" wrapText="1"/>
    </xf>
    <xf numFmtId="0" fontId="0" fillId="22" borderId="0" xfId="0" applyFill="1" applyBorder="1" applyAlignment="1">
      <alignment horizontal="left" vertical="top" wrapText="1"/>
    </xf>
    <xf numFmtId="0" fontId="16" fillId="11" borderId="0" xfId="0" applyFont="1" applyFill="1" applyAlignment="1">
      <alignment horizontal="center" vertical="center" wrapText="1"/>
    </xf>
    <xf numFmtId="0" fontId="7" fillId="0" borderId="0" xfId="0" applyFont="1" applyAlignment="1">
      <alignment horizontal="left" vertical="top" wrapText="1"/>
    </xf>
    <xf numFmtId="0" fontId="16" fillId="10" borderId="0" xfId="0" applyFont="1" applyFill="1" applyAlignment="1">
      <alignment horizontal="center" vertical="center" wrapText="1"/>
    </xf>
    <xf numFmtId="0" fontId="0" fillId="7" borderId="0" xfId="0" applyFont="1" applyFill="1" applyAlignment="1">
      <alignment horizontal="center" vertical="center" wrapText="1"/>
    </xf>
    <xf numFmtId="0" fontId="0" fillId="2" borderId="0" xfId="0" applyFont="1" applyFill="1" applyAlignment="1">
      <alignment horizontal="center" vertical="center" wrapText="1"/>
    </xf>
    <xf numFmtId="0" fontId="21" fillId="0" borderId="0" xfId="0" applyFont="1" applyFill="1" applyAlignment="1">
      <alignment horizontal="left" vertical="top" wrapText="1"/>
    </xf>
    <xf numFmtId="0" fontId="16" fillId="4" borderId="0" xfId="0" applyFont="1" applyFill="1" applyAlignment="1">
      <alignment horizontal="center" vertical="top" wrapText="1"/>
    </xf>
    <xf numFmtId="0" fontId="15" fillId="0" borderId="0" xfId="0" applyFont="1" applyFill="1" applyAlignment="1">
      <alignment horizontal="left" wrapText="1"/>
    </xf>
    <xf numFmtId="0" fontId="0" fillId="0" borderId="0" xfId="0" applyFont="1" applyFill="1" applyAlignment="1">
      <alignment horizontal="left" vertical="top" wrapText="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21" fillId="0" borderId="0" xfId="0" applyFont="1" applyFill="1" applyAlignment="1">
      <alignment horizontal="left" vertical="center" wrapText="1"/>
    </xf>
    <xf numFmtId="0" fontId="0" fillId="0" borderId="9" xfId="0" applyFont="1" applyFill="1" applyBorder="1" applyAlignment="1">
      <alignment horizontal="left" vertical="top" wrapText="1"/>
    </xf>
    <xf numFmtId="0" fontId="40" fillId="0" borderId="0" xfId="0" applyFont="1" applyFill="1" applyAlignment="1">
      <alignment horizontal="center" textRotation="90" wrapText="1"/>
    </xf>
    <xf numFmtId="0" fontId="21" fillId="0" borderId="0" xfId="0" applyFont="1" applyFill="1" applyAlignment="1">
      <alignment horizontal="center" vertical="center" wrapText="1"/>
    </xf>
    <xf numFmtId="0" fontId="1" fillId="0" borderId="0" xfId="0" applyFont="1" applyAlignment="1" applyProtection="1">
      <alignment horizontal="center" wrapText="1"/>
    </xf>
    <xf numFmtId="0" fontId="21" fillId="0" borderId="0" xfId="0" applyFont="1" applyFill="1" applyAlignment="1" applyProtection="1">
      <alignment horizontal="center" vertical="top" wrapText="1"/>
    </xf>
    <xf numFmtId="0" fontId="1" fillId="0" borderId="0" xfId="0" applyFont="1" applyAlignment="1" applyProtection="1">
      <alignment horizontal="center" vertical="top" wrapText="1"/>
    </xf>
    <xf numFmtId="0" fontId="1" fillId="0" borderId="0" xfId="0" applyFont="1" applyAlignment="1">
      <alignment horizontal="center" wrapText="1"/>
    </xf>
    <xf numFmtId="0" fontId="21" fillId="0" borderId="0" xfId="0" applyFont="1" applyFill="1" applyAlignment="1">
      <alignment horizontal="center" vertical="top" wrapText="1"/>
    </xf>
    <xf numFmtId="0" fontId="5" fillId="7" borderId="0" xfId="0" applyFont="1" applyFill="1" applyAlignment="1" applyProtection="1">
      <alignment horizontal="left" vertical="top" wrapText="1"/>
      <protection locked="0"/>
    </xf>
    <xf numFmtId="0" fontId="8" fillId="0" borderId="0" xfId="0" applyFont="1" applyAlignment="1">
      <alignment vertical="center"/>
    </xf>
    <xf numFmtId="0" fontId="1" fillId="0" borderId="0" xfId="0" applyFont="1" applyAlignment="1">
      <alignment horizontal="left" wrapText="1"/>
    </xf>
    <xf numFmtId="0" fontId="0" fillId="0" borderId="0" xfId="0" applyFont="1" applyFill="1" applyAlignment="1">
      <alignment horizontal="left" vertical="top"/>
    </xf>
    <xf numFmtId="0" fontId="0" fillId="7" borderId="0" xfId="0" applyFont="1" applyFill="1" applyAlignment="1" applyProtection="1">
      <alignment horizontal="left" vertical="top" wrapText="1"/>
      <protection locked="0"/>
    </xf>
  </cellXfs>
  <cellStyles count="3">
    <cellStyle name="Link" xfId="2" builtinId="8"/>
    <cellStyle name="Prozent" xfId="1" builtinId="5"/>
    <cellStyle name="Standard" xfId="0" builtinId="0"/>
  </cellStyles>
  <dxfs count="309">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rgb="FFC00000"/>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ont>
        <b/>
        <i val="0"/>
        <strike val="0"/>
        <u val="double"/>
        <color rgb="FFC00000"/>
      </font>
      <fill>
        <patternFill patternType="none">
          <bgColor auto="1"/>
        </patternFill>
      </fill>
    </dxf>
    <dxf>
      <fill>
        <patternFill>
          <bgColor theme="5"/>
        </patternFill>
      </fill>
    </dxf>
    <dxf>
      <fill>
        <patternFill>
          <bgColor theme="9"/>
        </patternFill>
      </fill>
    </dxf>
    <dxf>
      <fill>
        <patternFill>
          <bgColor theme="4"/>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theme="1"/>
      </font>
      <fill>
        <patternFill patternType="none">
          <bgColor auto="1"/>
        </patternFill>
      </fill>
    </dxf>
    <dxf>
      <font>
        <b/>
        <i val="0"/>
        <strike val="0"/>
        <u val="double"/>
        <color rgb="FFC00000"/>
      </font>
      <fill>
        <patternFill patternType="none">
          <bgColor auto="1"/>
        </patternFill>
      </fill>
    </dxf>
    <dxf>
      <fill>
        <patternFill>
          <bgColor theme="5"/>
        </patternFill>
      </fill>
    </dxf>
    <dxf>
      <fill>
        <patternFill>
          <bgColor theme="9"/>
        </patternFill>
      </fill>
    </dxf>
    <dxf>
      <fill>
        <patternFill>
          <bgColor theme="4"/>
        </patternFill>
      </fill>
    </dxf>
    <dxf>
      <fill>
        <patternFill>
          <bgColor theme="5"/>
        </patternFill>
      </fill>
    </dxf>
    <dxf>
      <fill>
        <patternFill>
          <bgColor theme="9"/>
        </patternFill>
      </fill>
    </dxf>
    <dxf>
      <fill>
        <patternFill>
          <bgColor theme="4"/>
        </patternFill>
      </fill>
    </dxf>
    <dxf>
      <font>
        <b/>
        <i val="0"/>
        <strike val="0"/>
        <u val="double"/>
        <color rgb="FFC00000"/>
      </font>
      <fill>
        <patternFill patternType="none">
          <bgColor auto="1"/>
        </patternFill>
      </fill>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color rgb="FF9C0006"/>
      </font>
      <fill>
        <patternFill>
          <bgColor rgb="FFC00000"/>
        </patternFill>
      </fill>
    </dxf>
    <dxf>
      <fill>
        <patternFill>
          <bgColor rgb="FFFF7979"/>
        </patternFill>
      </fill>
    </dxf>
    <dxf>
      <fill>
        <patternFill>
          <bgColor rgb="FFF0F1F1"/>
        </patternFill>
      </fill>
    </dxf>
    <dxf>
      <fill>
        <patternFill>
          <bgColor rgb="FFC3D69B"/>
        </patternFill>
      </fill>
    </dxf>
    <dxf>
      <fill>
        <patternFill>
          <bgColor rgb="FF77933C"/>
        </patternFill>
      </fill>
    </dxf>
    <dxf>
      <fill>
        <patternFill>
          <bgColor theme="4"/>
        </patternFill>
      </fill>
    </dxf>
    <dxf>
      <font>
        <color rgb="FF9C0006"/>
      </font>
      <fill>
        <patternFill>
          <bgColor rgb="FFC00000"/>
        </patternFill>
      </fill>
    </dxf>
    <dxf>
      <fill>
        <patternFill>
          <bgColor rgb="FFFF7979"/>
        </patternFill>
      </fill>
    </dxf>
    <dxf>
      <fill>
        <patternFill>
          <bgColor rgb="FFF0F1F1"/>
        </patternFill>
      </fill>
    </dxf>
    <dxf>
      <fill>
        <patternFill>
          <bgColor rgb="FFC3D69B"/>
        </patternFill>
      </fill>
    </dxf>
    <dxf>
      <fill>
        <patternFill>
          <bgColor rgb="FF77933C"/>
        </patternFill>
      </fill>
    </dxf>
    <dxf>
      <fill>
        <patternFill>
          <bgColor theme="4"/>
        </patternFill>
      </fill>
    </dxf>
    <dxf>
      <font>
        <color rgb="FF9C0006"/>
      </font>
      <fill>
        <patternFill>
          <bgColor rgb="FFC00000"/>
        </patternFill>
      </fill>
    </dxf>
    <dxf>
      <fill>
        <patternFill>
          <bgColor rgb="FFFF7979"/>
        </patternFill>
      </fill>
    </dxf>
    <dxf>
      <fill>
        <patternFill>
          <bgColor rgb="FFF0F1F1"/>
        </patternFill>
      </fill>
    </dxf>
    <dxf>
      <fill>
        <patternFill>
          <bgColor rgb="FFC3D69B"/>
        </patternFill>
      </fill>
    </dxf>
    <dxf>
      <fill>
        <patternFill>
          <bgColor rgb="FF77933C"/>
        </patternFill>
      </fill>
    </dxf>
    <dxf>
      <fill>
        <patternFill>
          <bgColor theme="4"/>
        </patternFill>
      </fill>
    </dxf>
    <dxf>
      <font>
        <color rgb="FF9C0006"/>
      </font>
      <fill>
        <patternFill>
          <bgColor rgb="FFC00000"/>
        </patternFill>
      </fill>
    </dxf>
    <dxf>
      <fill>
        <patternFill>
          <bgColor rgb="FFFF7979"/>
        </patternFill>
      </fill>
    </dxf>
    <dxf>
      <fill>
        <patternFill>
          <bgColor rgb="FFF0F1F1"/>
        </patternFill>
      </fill>
    </dxf>
    <dxf>
      <fill>
        <patternFill>
          <bgColor rgb="FFC3D69B"/>
        </patternFill>
      </fill>
    </dxf>
    <dxf>
      <fill>
        <patternFill>
          <bgColor rgb="FF77933C"/>
        </patternFill>
      </fill>
    </dxf>
    <dxf>
      <fill>
        <patternFill>
          <bgColor theme="4"/>
        </patternFill>
      </fill>
    </dxf>
    <dxf>
      <font>
        <color theme="0" tint="-0.24994659260841701"/>
      </font>
    </dxf>
    <dxf>
      <font>
        <color theme="0" tint="-0.24994659260841701"/>
      </font>
    </dxf>
    <dxf>
      <font>
        <color theme="0" tint="-0.24994659260841701"/>
      </font>
    </dxf>
    <dxf>
      <font>
        <b/>
        <i val="0"/>
      </font>
    </dxf>
    <dxf>
      <font>
        <b/>
        <i val="0"/>
      </font>
    </dxf>
    <dxf>
      <font>
        <color theme="0" tint="-0.24994659260841701"/>
      </font>
    </dxf>
    <dxf>
      <font>
        <color theme="0"/>
      </font>
      <fill>
        <patternFill>
          <bgColor theme="0"/>
        </patternFill>
      </fill>
    </dxf>
    <dxf>
      <font>
        <color theme="0"/>
      </font>
      <fill>
        <patternFill>
          <bgColor theme="0"/>
        </patternFill>
      </fill>
    </dxf>
    <dxf>
      <font>
        <color theme="0"/>
      </font>
      <fill>
        <patternFill>
          <bgColor theme="0"/>
        </patternFill>
      </fill>
    </dxf>
    <dxf>
      <font>
        <b val="0"/>
        <i val="0"/>
        <color theme="0"/>
      </font>
      <fill>
        <patternFill>
          <bgColor rgb="FFC00000"/>
        </patternFill>
      </fill>
    </dxf>
    <dxf>
      <fill>
        <patternFill>
          <bgColor rgb="FFFF7979"/>
        </patternFill>
      </fill>
    </dxf>
    <dxf>
      <fill>
        <patternFill>
          <bgColor rgb="FFEDEDED"/>
        </patternFill>
      </fill>
    </dxf>
    <dxf>
      <fill>
        <patternFill>
          <bgColor rgb="FFC3D69B"/>
        </patternFill>
      </fill>
    </dxf>
    <dxf>
      <fill>
        <patternFill>
          <bgColor rgb="FF77933C"/>
        </patternFill>
      </fill>
    </dxf>
    <dxf>
      <fill>
        <patternFill>
          <bgColor rgb="FFBFBFBF"/>
        </patternFill>
      </fill>
    </dxf>
    <dxf>
      <font>
        <color theme="0"/>
      </font>
      <fill>
        <patternFill patternType="none">
          <bgColor auto="1"/>
        </patternFill>
      </fill>
    </dxf>
    <dxf>
      <font>
        <b/>
        <i val="0"/>
      </font>
    </dxf>
    <dxf>
      <font>
        <b/>
        <i val="0"/>
      </font>
    </dxf>
    <dxf>
      <font>
        <b/>
        <i val="0"/>
      </font>
    </dxf>
    <dxf>
      <font>
        <b/>
        <i val="0"/>
      </font>
    </dxf>
    <dxf>
      <font>
        <color theme="0" tint="-0.24994659260841701"/>
      </font>
    </dxf>
    <dxf>
      <font>
        <b/>
        <i val="0"/>
      </font>
    </dxf>
    <dxf>
      <font>
        <color theme="0" tint="-0.24994659260841701"/>
      </font>
    </dxf>
    <dxf>
      <fill>
        <patternFill>
          <bgColor theme="9"/>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77933C"/>
      <color rgb="FFBCDBA9"/>
      <color rgb="FFFFC5C5"/>
      <color rgb="FF7CBF33"/>
      <color rgb="FFBFBFBF"/>
      <color rgb="FFEDEDED"/>
      <color rgb="FFFFE7E7"/>
      <color rgb="FF5EAD35"/>
      <color rgb="FFC5EAFF"/>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Werte_TOP5!$E$10</c:f>
              <c:strCache>
                <c:ptCount val="1"/>
                <c:pt idx="0">
                  <c:v>Leistungsfähigkeit</c:v>
                </c:pt>
              </c:strCache>
            </c:strRef>
          </c:cat>
          <c:val>
            <c:numRef>
              <c:f>Werte_TOP5!$V$10</c:f>
              <c:numCache>
                <c:formatCode>0.00</c:formatCode>
                <c:ptCount val="1"/>
                <c:pt idx="0">
                  <c:v>0.16666666666666666</c:v>
                </c:pt>
              </c:numCache>
            </c:numRef>
          </c:val>
          <c:extLst>
            <c:ext xmlns:c16="http://schemas.microsoft.com/office/drawing/2014/chart" uri="{C3380CC4-5D6E-409C-BE32-E72D297353CC}">
              <c16:uniqueId val="{00000000-4AAD-428A-8629-D490D8FE4FDF}"/>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Werte_TOP5!$E$10</c:f>
              <c:strCache>
                <c:ptCount val="1"/>
                <c:pt idx="0">
                  <c:v>Leistungsfähigkeit</c:v>
                </c:pt>
              </c:strCache>
            </c:strRef>
          </c:cat>
          <c:val>
            <c:numRef>
              <c:f>Werte_TOP5!$W$10</c:f>
              <c:numCache>
                <c:formatCode>0.00</c:formatCode>
                <c:ptCount val="1"/>
                <c:pt idx="0">
                  <c:v>0.16666666666666666</c:v>
                </c:pt>
              </c:numCache>
            </c:numRef>
          </c:val>
          <c:extLst>
            <c:ext xmlns:c16="http://schemas.microsoft.com/office/drawing/2014/chart" uri="{C3380CC4-5D6E-409C-BE32-E72D297353CC}">
              <c16:uniqueId val="{00000002-4AAD-428A-8629-D490D8FE4FDF}"/>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Werte_TOP5!$E$10</c:f>
              <c:strCache>
                <c:ptCount val="1"/>
                <c:pt idx="0">
                  <c:v>Leistungsfähigkeit</c:v>
                </c:pt>
              </c:strCache>
            </c:strRef>
          </c:cat>
          <c:val>
            <c:numRef>
              <c:f>Werte_TOP5!$X$10</c:f>
              <c:numCache>
                <c:formatCode>0.00</c:formatCode>
                <c:ptCount val="1"/>
                <c:pt idx="0">
                  <c:v>0.16666666666666666</c:v>
                </c:pt>
              </c:numCache>
            </c:numRef>
          </c:val>
          <c:extLst>
            <c:ext xmlns:c16="http://schemas.microsoft.com/office/drawing/2014/chart" uri="{C3380CC4-5D6E-409C-BE32-E72D297353CC}">
              <c16:uniqueId val="{00000003-4AAD-428A-8629-D490D8FE4FDF}"/>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Werte_TOP5!$E$10</c:f>
              <c:strCache>
                <c:ptCount val="1"/>
                <c:pt idx="0">
                  <c:v>Leistungsfähigkeit</c:v>
                </c:pt>
              </c:strCache>
            </c:strRef>
          </c:cat>
          <c:val>
            <c:numRef>
              <c:f>Werte_TOP5!$Y$10</c:f>
              <c:numCache>
                <c:formatCode>0.00</c:formatCode>
                <c:ptCount val="1"/>
                <c:pt idx="0">
                  <c:v>0.33333333333333331</c:v>
                </c:pt>
              </c:numCache>
            </c:numRef>
          </c:val>
          <c:extLst>
            <c:ext xmlns:c16="http://schemas.microsoft.com/office/drawing/2014/chart" uri="{C3380CC4-5D6E-409C-BE32-E72D297353CC}">
              <c16:uniqueId val="{00000004-4AAD-428A-8629-D490D8FE4FDF}"/>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Werte_TOP5!$E$10</c:f>
              <c:strCache>
                <c:ptCount val="1"/>
                <c:pt idx="0">
                  <c:v>Leistungsfähigkeit</c:v>
                </c:pt>
              </c:strCache>
            </c:strRef>
          </c:cat>
          <c:val>
            <c:numRef>
              <c:f>Werte_TOP5!$Z$10</c:f>
              <c:numCache>
                <c:formatCode>0.00</c:formatCode>
                <c:ptCount val="1"/>
                <c:pt idx="0">
                  <c:v>0.16666666666666666</c:v>
                </c:pt>
              </c:numCache>
            </c:numRef>
          </c:val>
          <c:extLst>
            <c:ext xmlns:c16="http://schemas.microsoft.com/office/drawing/2014/chart" uri="{C3380CC4-5D6E-409C-BE32-E72D297353CC}">
              <c16:uniqueId val="{00000005-4AAD-428A-8629-D490D8FE4FDF}"/>
            </c:ext>
          </c:extLst>
        </c:ser>
        <c:dLbls>
          <c:dLblPos val="outEnd"/>
          <c:showLegendKey val="0"/>
          <c:showVal val="1"/>
          <c:showCatName val="0"/>
          <c:showSerName val="0"/>
          <c:showPercent val="0"/>
          <c:showBubbleSize val="0"/>
        </c:dLbls>
        <c:gapWidth val="0"/>
        <c:overlap val="-10"/>
        <c:axId val="193311448"/>
        <c:axId val="136819728"/>
      </c:barChart>
      <c:catAx>
        <c:axId val="193311448"/>
        <c:scaling>
          <c:orientation val="minMax"/>
        </c:scaling>
        <c:delete val="1"/>
        <c:axPos val="b"/>
        <c:numFmt formatCode="General" sourceLinked="1"/>
        <c:majorTickMark val="none"/>
        <c:minorTickMark val="none"/>
        <c:tickLblPos val="nextTo"/>
        <c:crossAx val="136819728"/>
        <c:crosses val="autoZero"/>
        <c:auto val="1"/>
        <c:lblAlgn val="ctr"/>
        <c:lblOffset val="100"/>
        <c:noMultiLvlLbl val="0"/>
      </c:catAx>
      <c:valAx>
        <c:axId val="13681972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3311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Werte_TOP5!$V$22</c:f>
              <c:numCache>
                <c:formatCode>0.00</c:formatCode>
                <c:ptCount val="1"/>
                <c:pt idx="0">
                  <c:v>0</c:v>
                </c:pt>
              </c:numCache>
            </c:numRef>
          </c:val>
          <c:extLst>
            <c:ext xmlns:c16="http://schemas.microsoft.com/office/drawing/2014/chart" uri="{C3380CC4-5D6E-409C-BE32-E72D297353CC}">
              <c16:uniqueId val="{00000000-E335-4CFF-A11A-1F2049E1E348}"/>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Werte_TOP5!$W$22</c:f>
              <c:numCache>
                <c:formatCode>0.00</c:formatCode>
                <c:ptCount val="1"/>
                <c:pt idx="0">
                  <c:v>0</c:v>
                </c:pt>
              </c:numCache>
            </c:numRef>
          </c:val>
          <c:extLst>
            <c:ext xmlns:c16="http://schemas.microsoft.com/office/drawing/2014/chart" uri="{C3380CC4-5D6E-409C-BE32-E72D297353CC}">
              <c16:uniqueId val="{00000001-E335-4CFF-A11A-1F2049E1E348}"/>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Werte_TOP5!$X$22</c:f>
              <c:numCache>
                <c:formatCode>0.00</c:formatCode>
                <c:ptCount val="1"/>
                <c:pt idx="0">
                  <c:v>0</c:v>
                </c:pt>
              </c:numCache>
            </c:numRef>
          </c:val>
          <c:extLst>
            <c:ext xmlns:c16="http://schemas.microsoft.com/office/drawing/2014/chart" uri="{C3380CC4-5D6E-409C-BE32-E72D297353CC}">
              <c16:uniqueId val="{00000002-E335-4CFF-A11A-1F2049E1E348}"/>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Werte_TOP5!$Y$22</c:f>
              <c:numCache>
                <c:formatCode>0.00</c:formatCode>
                <c:ptCount val="1"/>
                <c:pt idx="0">
                  <c:v>0.66666666666666663</c:v>
                </c:pt>
              </c:numCache>
            </c:numRef>
          </c:val>
          <c:extLst>
            <c:ext xmlns:c16="http://schemas.microsoft.com/office/drawing/2014/chart" uri="{C3380CC4-5D6E-409C-BE32-E72D297353CC}">
              <c16:uniqueId val="{00000003-E335-4CFF-A11A-1F2049E1E348}"/>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Werte_TOP5!$Z$22</c:f>
              <c:numCache>
                <c:formatCode>0.00</c:formatCode>
                <c:ptCount val="1"/>
                <c:pt idx="0">
                  <c:v>0.33333333333333331</c:v>
                </c:pt>
              </c:numCache>
            </c:numRef>
          </c:val>
          <c:extLst>
            <c:ext xmlns:c16="http://schemas.microsoft.com/office/drawing/2014/chart" uri="{C3380CC4-5D6E-409C-BE32-E72D297353CC}">
              <c16:uniqueId val="{00000004-E335-4CFF-A11A-1F2049E1E348}"/>
            </c:ext>
          </c:extLst>
        </c:ser>
        <c:dLbls>
          <c:dLblPos val="outEnd"/>
          <c:showLegendKey val="0"/>
          <c:showVal val="1"/>
          <c:showCatName val="0"/>
          <c:showSerName val="0"/>
          <c:showPercent val="0"/>
          <c:showBubbleSize val="0"/>
        </c:dLbls>
        <c:gapWidth val="0"/>
        <c:overlap val="-10"/>
        <c:axId val="195455664"/>
        <c:axId val="195456840"/>
      </c:barChart>
      <c:catAx>
        <c:axId val="195455664"/>
        <c:scaling>
          <c:orientation val="minMax"/>
        </c:scaling>
        <c:delete val="1"/>
        <c:axPos val="b"/>
        <c:numFmt formatCode="General" sourceLinked="1"/>
        <c:majorTickMark val="none"/>
        <c:minorTickMark val="none"/>
        <c:tickLblPos val="nextTo"/>
        <c:crossAx val="195456840"/>
        <c:crosses val="autoZero"/>
        <c:auto val="1"/>
        <c:lblAlgn val="ctr"/>
        <c:lblOffset val="100"/>
        <c:noMultiLvlLbl val="0"/>
      </c:catAx>
      <c:valAx>
        <c:axId val="195456840"/>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5455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Werte_TOP5!$V$17</c:f>
              <c:numCache>
                <c:formatCode>0.00</c:formatCode>
                <c:ptCount val="1"/>
                <c:pt idx="0">
                  <c:v>0</c:v>
                </c:pt>
              </c:numCache>
            </c:numRef>
          </c:val>
          <c:extLst>
            <c:ext xmlns:c16="http://schemas.microsoft.com/office/drawing/2014/chart" uri="{C3380CC4-5D6E-409C-BE32-E72D297353CC}">
              <c16:uniqueId val="{00000000-FEC0-4EAC-B246-19F2B09887B6}"/>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Werte_TOP5!$W$17</c:f>
              <c:numCache>
                <c:formatCode>0.00</c:formatCode>
                <c:ptCount val="1"/>
                <c:pt idx="0">
                  <c:v>0</c:v>
                </c:pt>
              </c:numCache>
            </c:numRef>
          </c:val>
          <c:extLst>
            <c:ext xmlns:c16="http://schemas.microsoft.com/office/drawing/2014/chart" uri="{C3380CC4-5D6E-409C-BE32-E72D297353CC}">
              <c16:uniqueId val="{00000001-FEC0-4EAC-B246-19F2B09887B6}"/>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Werte_TOP5!$X$17</c:f>
              <c:numCache>
                <c:formatCode>0.00</c:formatCode>
                <c:ptCount val="1"/>
                <c:pt idx="0">
                  <c:v>0.16666666666666666</c:v>
                </c:pt>
              </c:numCache>
            </c:numRef>
          </c:val>
          <c:extLst>
            <c:ext xmlns:c16="http://schemas.microsoft.com/office/drawing/2014/chart" uri="{C3380CC4-5D6E-409C-BE32-E72D297353CC}">
              <c16:uniqueId val="{00000002-FEC0-4EAC-B246-19F2B09887B6}"/>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Werte_TOP5!$Y$17</c:f>
              <c:numCache>
                <c:formatCode>0.00</c:formatCode>
                <c:ptCount val="1"/>
                <c:pt idx="0">
                  <c:v>0</c:v>
                </c:pt>
              </c:numCache>
            </c:numRef>
          </c:val>
          <c:extLst>
            <c:ext xmlns:c16="http://schemas.microsoft.com/office/drawing/2014/chart" uri="{C3380CC4-5D6E-409C-BE32-E72D297353CC}">
              <c16:uniqueId val="{00000003-FEC0-4EAC-B246-19F2B09887B6}"/>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Werte_TOP5!$Z$17</c:f>
              <c:numCache>
                <c:formatCode>0.00</c:formatCode>
                <c:ptCount val="1"/>
                <c:pt idx="0">
                  <c:v>0.83333333333333337</c:v>
                </c:pt>
              </c:numCache>
            </c:numRef>
          </c:val>
          <c:extLst>
            <c:ext xmlns:c16="http://schemas.microsoft.com/office/drawing/2014/chart" uri="{C3380CC4-5D6E-409C-BE32-E72D297353CC}">
              <c16:uniqueId val="{00000004-FEC0-4EAC-B246-19F2B09887B6}"/>
            </c:ext>
          </c:extLst>
        </c:ser>
        <c:dLbls>
          <c:dLblPos val="outEnd"/>
          <c:showLegendKey val="0"/>
          <c:showVal val="1"/>
          <c:showCatName val="0"/>
          <c:showSerName val="0"/>
          <c:showPercent val="0"/>
          <c:showBubbleSize val="0"/>
        </c:dLbls>
        <c:gapWidth val="0"/>
        <c:overlap val="-10"/>
        <c:axId val="135802256"/>
        <c:axId val="135803040"/>
      </c:barChart>
      <c:catAx>
        <c:axId val="135802256"/>
        <c:scaling>
          <c:orientation val="minMax"/>
        </c:scaling>
        <c:delete val="1"/>
        <c:axPos val="b"/>
        <c:numFmt formatCode="General" sourceLinked="1"/>
        <c:majorTickMark val="none"/>
        <c:minorTickMark val="none"/>
        <c:tickLblPos val="nextTo"/>
        <c:crossAx val="135803040"/>
        <c:crosses val="autoZero"/>
        <c:auto val="1"/>
        <c:lblAlgn val="ctr"/>
        <c:lblOffset val="100"/>
        <c:noMultiLvlLbl val="0"/>
      </c:catAx>
      <c:valAx>
        <c:axId val="135803040"/>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35802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Werte_TOP5!$V$18</c:f>
              <c:numCache>
                <c:formatCode>0.00</c:formatCode>
                <c:ptCount val="1"/>
                <c:pt idx="0">
                  <c:v>0</c:v>
                </c:pt>
              </c:numCache>
            </c:numRef>
          </c:val>
          <c:extLst>
            <c:ext xmlns:c16="http://schemas.microsoft.com/office/drawing/2014/chart" uri="{C3380CC4-5D6E-409C-BE32-E72D297353CC}">
              <c16:uniqueId val="{00000000-AA52-42DD-9618-BD7F054ABF6B}"/>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Werte_TOP5!$W$18</c:f>
              <c:numCache>
                <c:formatCode>0.00</c:formatCode>
                <c:ptCount val="1"/>
                <c:pt idx="0">
                  <c:v>0.16666666666666666</c:v>
                </c:pt>
              </c:numCache>
            </c:numRef>
          </c:val>
          <c:extLst>
            <c:ext xmlns:c16="http://schemas.microsoft.com/office/drawing/2014/chart" uri="{C3380CC4-5D6E-409C-BE32-E72D297353CC}">
              <c16:uniqueId val="{00000001-AA52-42DD-9618-BD7F054ABF6B}"/>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Werte_TOP5!$X$18</c:f>
              <c:numCache>
                <c:formatCode>0.00</c:formatCode>
                <c:ptCount val="1"/>
                <c:pt idx="0">
                  <c:v>0</c:v>
                </c:pt>
              </c:numCache>
            </c:numRef>
          </c:val>
          <c:extLst>
            <c:ext xmlns:c16="http://schemas.microsoft.com/office/drawing/2014/chart" uri="{C3380CC4-5D6E-409C-BE32-E72D297353CC}">
              <c16:uniqueId val="{00000002-AA52-42DD-9618-BD7F054ABF6B}"/>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Werte_TOP5!$Y$18</c:f>
              <c:numCache>
                <c:formatCode>0.00</c:formatCode>
                <c:ptCount val="1"/>
                <c:pt idx="0">
                  <c:v>0.33333333333333331</c:v>
                </c:pt>
              </c:numCache>
            </c:numRef>
          </c:val>
          <c:extLst>
            <c:ext xmlns:c16="http://schemas.microsoft.com/office/drawing/2014/chart" uri="{C3380CC4-5D6E-409C-BE32-E72D297353CC}">
              <c16:uniqueId val="{00000003-AA52-42DD-9618-BD7F054ABF6B}"/>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Werte_TOP5!$Z$18</c:f>
              <c:numCache>
                <c:formatCode>0.00</c:formatCode>
                <c:ptCount val="1"/>
                <c:pt idx="0">
                  <c:v>0.5</c:v>
                </c:pt>
              </c:numCache>
            </c:numRef>
          </c:val>
          <c:extLst>
            <c:ext xmlns:c16="http://schemas.microsoft.com/office/drawing/2014/chart" uri="{C3380CC4-5D6E-409C-BE32-E72D297353CC}">
              <c16:uniqueId val="{00000004-AA52-42DD-9618-BD7F054ABF6B}"/>
            </c:ext>
          </c:extLst>
        </c:ser>
        <c:dLbls>
          <c:dLblPos val="outEnd"/>
          <c:showLegendKey val="0"/>
          <c:showVal val="1"/>
          <c:showCatName val="0"/>
          <c:showSerName val="0"/>
          <c:showPercent val="0"/>
          <c:showBubbleSize val="0"/>
        </c:dLbls>
        <c:gapWidth val="0"/>
        <c:overlap val="-10"/>
        <c:axId val="633520840"/>
        <c:axId val="633518096"/>
      </c:barChart>
      <c:catAx>
        <c:axId val="633520840"/>
        <c:scaling>
          <c:orientation val="minMax"/>
        </c:scaling>
        <c:delete val="1"/>
        <c:axPos val="b"/>
        <c:numFmt formatCode="General" sourceLinked="1"/>
        <c:majorTickMark val="none"/>
        <c:minorTickMark val="none"/>
        <c:tickLblPos val="nextTo"/>
        <c:crossAx val="633518096"/>
        <c:crosses val="autoZero"/>
        <c:auto val="1"/>
        <c:lblAlgn val="ctr"/>
        <c:lblOffset val="100"/>
        <c:noMultiLvlLbl val="0"/>
      </c:catAx>
      <c:valAx>
        <c:axId val="633518096"/>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633520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Werte_TOP5!$V$19</c:f>
              <c:numCache>
                <c:formatCode>0.00</c:formatCode>
                <c:ptCount val="1"/>
                <c:pt idx="0">
                  <c:v>0</c:v>
                </c:pt>
              </c:numCache>
            </c:numRef>
          </c:val>
          <c:extLst>
            <c:ext xmlns:c16="http://schemas.microsoft.com/office/drawing/2014/chart" uri="{C3380CC4-5D6E-409C-BE32-E72D297353CC}">
              <c16:uniqueId val="{00000000-0610-455A-888F-AC353765F8AA}"/>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Werte_TOP5!$W$19</c:f>
              <c:numCache>
                <c:formatCode>0.00</c:formatCode>
                <c:ptCount val="1"/>
                <c:pt idx="0">
                  <c:v>0.33333333333333331</c:v>
                </c:pt>
              </c:numCache>
            </c:numRef>
          </c:val>
          <c:extLst>
            <c:ext xmlns:c16="http://schemas.microsoft.com/office/drawing/2014/chart" uri="{C3380CC4-5D6E-409C-BE32-E72D297353CC}">
              <c16:uniqueId val="{00000001-0610-455A-888F-AC353765F8AA}"/>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Werte_TOP5!$X$19</c:f>
              <c:numCache>
                <c:formatCode>0.00</c:formatCode>
                <c:ptCount val="1"/>
                <c:pt idx="0">
                  <c:v>0.16666666666666666</c:v>
                </c:pt>
              </c:numCache>
            </c:numRef>
          </c:val>
          <c:extLst>
            <c:ext xmlns:c16="http://schemas.microsoft.com/office/drawing/2014/chart" uri="{C3380CC4-5D6E-409C-BE32-E72D297353CC}">
              <c16:uniqueId val="{00000002-0610-455A-888F-AC353765F8AA}"/>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Werte_TOP5!$Y$19</c:f>
              <c:numCache>
                <c:formatCode>0.00</c:formatCode>
                <c:ptCount val="1"/>
                <c:pt idx="0">
                  <c:v>0.33333333333333331</c:v>
                </c:pt>
              </c:numCache>
            </c:numRef>
          </c:val>
          <c:extLst>
            <c:ext xmlns:c16="http://schemas.microsoft.com/office/drawing/2014/chart" uri="{C3380CC4-5D6E-409C-BE32-E72D297353CC}">
              <c16:uniqueId val="{00000003-0610-455A-888F-AC353765F8AA}"/>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Werte_TOP5!$Z$19</c:f>
              <c:numCache>
                <c:formatCode>0.00</c:formatCode>
                <c:ptCount val="1"/>
                <c:pt idx="0">
                  <c:v>0.16666666666666666</c:v>
                </c:pt>
              </c:numCache>
            </c:numRef>
          </c:val>
          <c:extLst>
            <c:ext xmlns:c16="http://schemas.microsoft.com/office/drawing/2014/chart" uri="{C3380CC4-5D6E-409C-BE32-E72D297353CC}">
              <c16:uniqueId val="{00000004-0610-455A-888F-AC353765F8AA}"/>
            </c:ext>
          </c:extLst>
        </c:ser>
        <c:dLbls>
          <c:dLblPos val="outEnd"/>
          <c:showLegendKey val="0"/>
          <c:showVal val="1"/>
          <c:showCatName val="0"/>
          <c:showSerName val="0"/>
          <c:showPercent val="0"/>
          <c:showBubbleSize val="0"/>
        </c:dLbls>
        <c:gapWidth val="0"/>
        <c:overlap val="-10"/>
        <c:axId val="633519272"/>
        <c:axId val="633525152"/>
      </c:barChart>
      <c:catAx>
        <c:axId val="633519272"/>
        <c:scaling>
          <c:orientation val="minMax"/>
        </c:scaling>
        <c:delete val="1"/>
        <c:axPos val="b"/>
        <c:numFmt formatCode="General" sourceLinked="1"/>
        <c:majorTickMark val="none"/>
        <c:minorTickMark val="none"/>
        <c:tickLblPos val="nextTo"/>
        <c:crossAx val="633525152"/>
        <c:crosses val="autoZero"/>
        <c:auto val="1"/>
        <c:lblAlgn val="ctr"/>
        <c:lblOffset val="100"/>
        <c:noMultiLvlLbl val="0"/>
      </c:catAx>
      <c:valAx>
        <c:axId val="633525152"/>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633519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Werte_TOP5!$V$20</c:f>
              <c:numCache>
                <c:formatCode>0.00</c:formatCode>
                <c:ptCount val="1"/>
                <c:pt idx="0">
                  <c:v>0.25</c:v>
                </c:pt>
              </c:numCache>
            </c:numRef>
          </c:val>
          <c:extLst>
            <c:ext xmlns:c16="http://schemas.microsoft.com/office/drawing/2014/chart" uri="{C3380CC4-5D6E-409C-BE32-E72D297353CC}">
              <c16:uniqueId val="{00000000-99AD-4B0A-B9AB-04311007BC60}"/>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Werte_TOP5!$W$20</c:f>
              <c:numCache>
                <c:formatCode>0.00</c:formatCode>
                <c:ptCount val="1"/>
                <c:pt idx="0">
                  <c:v>0.16666666666666666</c:v>
                </c:pt>
              </c:numCache>
            </c:numRef>
          </c:val>
          <c:extLst>
            <c:ext xmlns:c16="http://schemas.microsoft.com/office/drawing/2014/chart" uri="{C3380CC4-5D6E-409C-BE32-E72D297353CC}">
              <c16:uniqueId val="{00000001-99AD-4B0A-B9AB-04311007BC60}"/>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Werte_TOP5!$X$20</c:f>
              <c:numCache>
                <c:formatCode>0.00</c:formatCode>
                <c:ptCount val="1"/>
                <c:pt idx="0">
                  <c:v>0.16666666666666666</c:v>
                </c:pt>
              </c:numCache>
            </c:numRef>
          </c:val>
          <c:extLst>
            <c:ext xmlns:c16="http://schemas.microsoft.com/office/drawing/2014/chart" uri="{C3380CC4-5D6E-409C-BE32-E72D297353CC}">
              <c16:uniqueId val="{00000002-99AD-4B0A-B9AB-04311007BC60}"/>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Werte_TOP5!$Y$20</c:f>
              <c:numCache>
                <c:formatCode>0.00</c:formatCode>
                <c:ptCount val="1"/>
                <c:pt idx="0">
                  <c:v>0.33333333333333331</c:v>
                </c:pt>
              </c:numCache>
            </c:numRef>
          </c:val>
          <c:extLst>
            <c:ext xmlns:c16="http://schemas.microsoft.com/office/drawing/2014/chart" uri="{C3380CC4-5D6E-409C-BE32-E72D297353CC}">
              <c16:uniqueId val="{00000003-99AD-4B0A-B9AB-04311007BC60}"/>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Werte_TOP5!$Z$20</c:f>
              <c:numCache>
                <c:formatCode>0.00</c:formatCode>
                <c:ptCount val="1"/>
                <c:pt idx="0">
                  <c:v>8.3333333333333329E-2</c:v>
                </c:pt>
              </c:numCache>
            </c:numRef>
          </c:val>
          <c:extLst>
            <c:ext xmlns:c16="http://schemas.microsoft.com/office/drawing/2014/chart" uri="{C3380CC4-5D6E-409C-BE32-E72D297353CC}">
              <c16:uniqueId val="{00000004-99AD-4B0A-B9AB-04311007BC60}"/>
            </c:ext>
          </c:extLst>
        </c:ser>
        <c:dLbls>
          <c:dLblPos val="outEnd"/>
          <c:showLegendKey val="0"/>
          <c:showVal val="1"/>
          <c:showCatName val="0"/>
          <c:showSerName val="0"/>
          <c:showPercent val="0"/>
          <c:showBubbleSize val="0"/>
        </c:dLbls>
        <c:gapWidth val="0"/>
        <c:overlap val="-10"/>
        <c:axId val="633524368"/>
        <c:axId val="633523584"/>
      </c:barChart>
      <c:catAx>
        <c:axId val="633524368"/>
        <c:scaling>
          <c:orientation val="minMax"/>
        </c:scaling>
        <c:delete val="1"/>
        <c:axPos val="b"/>
        <c:numFmt formatCode="General" sourceLinked="1"/>
        <c:majorTickMark val="none"/>
        <c:minorTickMark val="none"/>
        <c:tickLblPos val="nextTo"/>
        <c:crossAx val="633523584"/>
        <c:crosses val="autoZero"/>
        <c:auto val="1"/>
        <c:lblAlgn val="ctr"/>
        <c:lblOffset val="100"/>
        <c:noMultiLvlLbl val="0"/>
      </c:catAx>
      <c:valAx>
        <c:axId val="633523584"/>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6335243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Werte_TOP5!$V$22</c:f>
              <c:numCache>
                <c:formatCode>0.00</c:formatCode>
                <c:ptCount val="1"/>
                <c:pt idx="0">
                  <c:v>0</c:v>
                </c:pt>
              </c:numCache>
            </c:numRef>
          </c:val>
          <c:extLst>
            <c:ext xmlns:c16="http://schemas.microsoft.com/office/drawing/2014/chart" uri="{C3380CC4-5D6E-409C-BE32-E72D297353CC}">
              <c16:uniqueId val="{00000000-1362-4340-B265-639C6CF885E7}"/>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Werte_TOP5!$W$22</c:f>
              <c:numCache>
                <c:formatCode>0.00</c:formatCode>
                <c:ptCount val="1"/>
                <c:pt idx="0">
                  <c:v>0</c:v>
                </c:pt>
              </c:numCache>
            </c:numRef>
          </c:val>
          <c:extLst>
            <c:ext xmlns:c16="http://schemas.microsoft.com/office/drawing/2014/chart" uri="{C3380CC4-5D6E-409C-BE32-E72D297353CC}">
              <c16:uniqueId val="{00000001-1362-4340-B265-639C6CF885E7}"/>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Werte_TOP5!$X$22</c:f>
              <c:numCache>
                <c:formatCode>0.00</c:formatCode>
                <c:ptCount val="1"/>
                <c:pt idx="0">
                  <c:v>0</c:v>
                </c:pt>
              </c:numCache>
            </c:numRef>
          </c:val>
          <c:extLst>
            <c:ext xmlns:c16="http://schemas.microsoft.com/office/drawing/2014/chart" uri="{C3380CC4-5D6E-409C-BE32-E72D297353CC}">
              <c16:uniqueId val="{00000002-1362-4340-B265-639C6CF885E7}"/>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Werte_TOP5!$Y$22</c:f>
              <c:numCache>
                <c:formatCode>0.00</c:formatCode>
                <c:ptCount val="1"/>
                <c:pt idx="0">
                  <c:v>0.66666666666666663</c:v>
                </c:pt>
              </c:numCache>
            </c:numRef>
          </c:val>
          <c:extLst>
            <c:ext xmlns:c16="http://schemas.microsoft.com/office/drawing/2014/chart" uri="{C3380CC4-5D6E-409C-BE32-E72D297353CC}">
              <c16:uniqueId val="{00000003-1362-4340-B265-639C6CF885E7}"/>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Werte_TOP5!$Z$22</c:f>
              <c:numCache>
                <c:formatCode>0.00</c:formatCode>
                <c:ptCount val="1"/>
                <c:pt idx="0">
                  <c:v>0.33333333333333331</c:v>
                </c:pt>
              </c:numCache>
            </c:numRef>
          </c:val>
          <c:extLst>
            <c:ext xmlns:c16="http://schemas.microsoft.com/office/drawing/2014/chart" uri="{C3380CC4-5D6E-409C-BE32-E72D297353CC}">
              <c16:uniqueId val="{00000004-1362-4340-B265-639C6CF885E7}"/>
            </c:ext>
          </c:extLst>
        </c:ser>
        <c:dLbls>
          <c:dLblPos val="outEnd"/>
          <c:showLegendKey val="0"/>
          <c:showVal val="1"/>
          <c:showCatName val="0"/>
          <c:showSerName val="0"/>
          <c:showPercent val="0"/>
          <c:showBubbleSize val="0"/>
        </c:dLbls>
        <c:gapWidth val="0"/>
        <c:overlap val="-10"/>
        <c:axId val="633523192"/>
        <c:axId val="633520448"/>
      </c:barChart>
      <c:catAx>
        <c:axId val="633523192"/>
        <c:scaling>
          <c:orientation val="minMax"/>
        </c:scaling>
        <c:delete val="1"/>
        <c:axPos val="b"/>
        <c:numFmt formatCode="General" sourceLinked="1"/>
        <c:majorTickMark val="none"/>
        <c:minorTickMark val="none"/>
        <c:tickLblPos val="nextTo"/>
        <c:crossAx val="633520448"/>
        <c:crosses val="autoZero"/>
        <c:auto val="1"/>
        <c:lblAlgn val="ctr"/>
        <c:lblOffset val="100"/>
        <c:noMultiLvlLbl val="0"/>
      </c:catAx>
      <c:valAx>
        <c:axId val="63352044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633523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Werte_TOP5!$V$21</c:f>
              <c:numCache>
                <c:formatCode>0.00</c:formatCode>
                <c:ptCount val="1"/>
                <c:pt idx="0">
                  <c:v>0</c:v>
                </c:pt>
              </c:numCache>
            </c:numRef>
          </c:val>
          <c:extLst>
            <c:ext xmlns:c16="http://schemas.microsoft.com/office/drawing/2014/chart" uri="{C3380CC4-5D6E-409C-BE32-E72D297353CC}">
              <c16:uniqueId val="{00000000-8A29-4C85-B982-3E2A337B6257}"/>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Werte_TOP5!$W$21</c:f>
              <c:numCache>
                <c:formatCode>0.00</c:formatCode>
                <c:ptCount val="1"/>
                <c:pt idx="0">
                  <c:v>0</c:v>
                </c:pt>
              </c:numCache>
            </c:numRef>
          </c:val>
          <c:extLst>
            <c:ext xmlns:c16="http://schemas.microsoft.com/office/drawing/2014/chart" uri="{C3380CC4-5D6E-409C-BE32-E72D297353CC}">
              <c16:uniqueId val="{00000001-8A29-4C85-B982-3E2A337B6257}"/>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Werte_TOP5!$X$21</c:f>
              <c:numCache>
                <c:formatCode>0.00</c:formatCode>
                <c:ptCount val="1"/>
                <c:pt idx="0">
                  <c:v>0.2</c:v>
                </c:pt>
              </c:numCache>
            </c:numRef>
          </c:val>
          <c:extLst>
            <c:ext xmlns:c16="http://schemas.microsoft.com/office/drawing/2014/chart" uri="{C3380CC4-5D6E-409C-BE32-E72D297353CC}">
              <c16:uniqueId val="{00000002-8A29-4C85-B982-3E2A337B6257}"/>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Werte_TOP5!$Y$21</c:f>
              <c:numCache>
                <c:formatCode>0.00</c:formatCode>
                <c:ptCount val="1"/>
                <c:pt idx="0">
                  <c:v>0.4</c:v>
                </c:pt>
              </c:numCache>
            </c:numRef>
          </c:val>
          <c:extLst>
            <c:ext xmlns:c16="http://schemas.microsoft.com/office/drawing/2014/chart" uri="{C3380CC4-5D6E-409C-BE32-E72D297353CC}">
              <c16:uniqueId val="{00000003-8A29-4C85-B982-3E2A337B6257}"/>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Werte_TOP5!$Z$21</c:f>
              <c:numCache>
                <c:formatCode>0.00</c:formatCode>
                <c:ptCount val="1"/>
                <c:pt idx="0">
                  <c:v>0.4</c:v>
                </c:pt>
              </c:numCache>
            </c:numRef>
          </c:val>
          <c:extLst>
            <c:ext xmlns:c16="http://schemas.microsoft.com/office/drawing/2014/chart" uri="{C3380CC4-5D6E-409C-BE32-E72D297353CC}">
              <c16:uniqueId val="{00000004-8A29-4C85-B982-3E2A337B6257}"/>
            </c:ext>
          </c:extLst>
        </c:ser>
        <c:dLbls>
          <c:dLblPos val="outEnd"/>
          <c:showLegendKey val="0"/>
          <c:showVal val="1"/>
          <c:showCatName val="0"/>
          <c:showSerName val="0"/>
          <c:showPercent val="0"/>
          <c:showBubbleSize val="0"/>
        </c:dLbls>
        <c:gapWidth val="0"/>
        <c:overlap val="-10"/>
        <c:axId val="633523192"/>
        <c:axId val="633520448"/>
      </c:barChart>
      <c:catAx>
        <c:axId val="633523192"/>
        <c:scaling>
          <c:orientation val="minMax"/>
        </c:scaling>
        <c:delete val="1"/>
        <c:axPos val="b"/>
        <c:numFmt formatCode="General" sourceLinked="1"/>
        <c:majorTickMark val="none"/>
        <c:minorTickMark val="none"/>
        <c:tickLblPos val="nextTo"/>
        <c:crossAx val="633520448"/>
        <c:crosses val="autoZero"/>
        <c:auto val="1"/>
        <c:lblAlgn val="ctr"/>
        <c:lblOffset val="100"/>
        <c:noMultiLvlLbl val="0"/>
      </c:catAx>
      <c:valAx>
        <c:axId val="63352044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633523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4932573083537E-2"/>
          <c:y val="5.4227178243560319E-2"/>
          <c:w val="0.85014037469454251"/>
          <c:h val="0.50882693889003716"/>
        </c:manualLayout>
      </c:layout>
      <c:lineChart>
        <c:grouping val="standard"/>
        <c:varyColors val="0"/>
        <c:ser>
          <c:idx val="2"/>
          <c:order val="1"/>
          <c:tx>
            <c:strRef>
              <c:f>Werte_Auswertung!$Y$5</c:f>
              <c:strCache>
                <c:ptCount val="1"/>
                <c:pt idx="0">
                  <c:v>Mittelwert</c:v>
                </c:pt>
              </c:strCache>
            </c:strRef>
          </c:tx>
          <c:spPr>
            <a:ln w="12700" cap="rnd">
              <a:solidFill>
                <a:schemeClr val="tx1"/>
              </a:solidFill>
              <a:prstDash val="sysDash"/>
              <a:round/>
            </a:ln>
            <a:effectLst/>
          </c:spPr>
          <c:marker>
            <c:symbol val="circle"/>
            <c:size val="9"/>
            <c:spPr>
              <a:noFill/>
              <a:ln w="9525">
                <a:solidFill>
                  <a:schemeClr val="tx1"/>
                </a:solidFill>
              </a:ln>
              <a:effectLst/>
            </c:spPr>
          </c:marker>
          <c:cat>
            <c:strRef>
              <c:f>Werte_Auswertung!$BY$7:$BY$47</c:f>
              <c:strCache>
                <c:ptCount val="41"/>
                <c:pt idx="0">
                  <c:v>1a Leistungsfähigkeit (System A)</c:v>
                </c:pt>
                <c:pt idx="1">
                  <c:v>1b Leistungsfähigkeit (System B)</c:v>
                </c:pt>
                <c:pt idx="2">
                  <c:v>2a Störungsanfälligkeit (System A)</c:v>
                </c:pt>
                <c:pt idx="3">
                  <c:v>2b Störungsanfälligkeit (System B)</c:v>
                </c:pt>
                <c:pt idx="4">
                  <c:v>3a Abhängigkeit (System A)</c:v>
                </c:pt>
                <c:pt idx="5">
                  <c:v>3b Abhängigkeit (System B)</c:v>
                </c:pt>
                <c:pt idx="6">
                  <c:v>4 Technologische Anpassungsfähigkeit </c:v>
                </c:pt>
                <c:pt idx="7">
                  <c:v>5a Redundanz im technischen System (System A)</c:v>
                </c:pt>
                <c:pt idx="8">
                  <c:v>5b Redundanz im technischen System (System B)</c:v>
                </c:pt>
                <c:pt idx="9">
                  <c:v>6 Redundanz im personellen Bereich </c:v>
                </c:pt>
                <c:pt idx="10">
                  <c:v>7 Puffervermögen</c:v>
                </c:pt>
                <c:pt idx="11">
                  <c:v>8 Dezentraler/entkoppelter Betrieb</c:v>
                </c:pt>
                <c:pt idx="12">
                  <c:v>9 Verfügbarkeit von Fachkräften</c:v>
                </c:pt>
                <c:pt idx="13">
                  <c:v>10 Kosten der Funktionswiederherstellung</c:v>
                </c:pt>
                <c:pt idx="14">
                  <c:v>11 Ökonomische Tragfähigkeit für Betreiber</c:v>
                </c:pt>
                <c:pt idx="15">
                  <c:v>12a Qualität und Quantität der Infrastrukturdienstleistung (System A)</c:v>
                </c:pt>
                <c:pt idx="16">
                  <c:v>12b Qualität und Quantität der Infrastrukturdienstleistung (System B)</c:v>
                </c:pt>
                <c:pt idx="17">
                  <c:v>13 Investitionsbedarf für Nutzer</c:v>
                </c:pt>
                <c:pt idx="18">
                  <c:v>14 Erforderliche Nutzerkompetenz</c:v>
                </c:pt>
                <c:pt idx="19">
                  <c:v>15a Endverbraucherpreis (System A)</c:v>
                </c:pt>
                <c:pt idx="20">
                  <c:v>15b Endverbraucherpreis (System B)</c:v>
                </c:pt>
                <c:pt idx="21">
                  <c:v>16 Primärenergieverbrauch</c:v>
                </c:pt>
                <c:pt idx="22">
                  <c:v>17 Endenergieverbrauch </c:v>
                </c:pt>
                <c:pt idx="23">
                  <c:v>18 Flächeninanspruchnahme</c:v>
                </c:pt>
                <c:pt idx="24">
                  <c:v>19 Schädliche Bodenveränderungen</c:v>
                </c:pt>
                <c:pt idx="25">
                  <c:v>20 Rohstoffbedarf</c:v>
                </c:pt>
                <c:pt idx="26">
                  <c:v>21 Abhängigkeit von kritischen Rohstoffen</c:v>
                </c:pt>
                <c:pt idx="27">
                  <c:v>22 Wasserverbrauch</c:v>
                </c:pt>
                <c:pt idx="28">
                  <c:v>23 Gewässerqualität</c:v>
                </c:pt>
                <c:pt idx="29">
                  <c:v>24 Treibhausgasemissionen</c:v>
                </c:pt>
                <c:pt idx="30">
                  <c:v>25 Emissionen umwelt- und gesundheitsgefährdender Stoffe in Gewässer, Luft, Boden</c:v>
                </c:pt>
                <c:pt idx="31">
                  <c:v>26 Lärmemissionen</c:v>
                </c:pt>
                <c:pt idx="32">
                  <c:v>27 Abfallaufkommen</c:v>
                </c:pt>
                <c:pt idx="33">
                  <c:v>28 Besonders geschützte Lebensräume und Arten </c:v>
                </c:pt>
                <c:pt idx="34">
                  <c:v>29 Alternative Flächenpotenziale</c:v>
                </c:pt>
                <c:pt idx="35">
                  <c:v> </c:v>
                </c:pt>
                <c:pt idx="36">
                  <c:v> </c:v>
                </c:pt>
                <c:pt idx="37">
                  <c:v> </c:v>
                </c:pt>
                <c:pt idx="38">
                  <c:v> </c:v>
                </c:pt>
                <c:pt idx="39">
                  <c:v> </c:v>
                </c:pt>
                <c:pt idx="40">
                  <c:v> </c:v>
                </c:pt>
              </c:strCache>
            </c:strRef>
          </c:cat>
          <c:val>
            <c:numRef>
              <c:f>[0]!MitWertAlle</c:f>
              <c:numCache>
                <c:formatCode>0.00</c:formatCode>
                <c:ptCount val="35"/>
                <c:pt idx="0">
                  <c:v>-0.33333333333333331</c:v>
                </c:pt>
                <c:pt idx="1">
                  <c:v>0.66666666666666663</c:v>
                </c:pt>
                <c:pt idx="2">
                  <c:v>0.66666666666666663</c:v>
                </c:pt>
                <c:pt idx="3">
                  <c:v>0.33333333333333331</c:v>
                </c:pt>
                <c:pt idx="4">
                  <c:v>0.33333333333333331</c:v>
                </c:pt>
                <c:pt idx="5">
                  <c:v>0</c:v>
                </c:pt>
                <c:pt idx="6">
                  <c:v>0</c:v>
                </c:pt>
                <c:pt idx="7">
                  <c:v>0</c:v>
                </c:pt>
                <c:pt idx="8">
                  <c:v>1.3333333333333333</c:v>
                </c:pt>
                <c:pt idx="9">
                  <c:v>0.66666666666666663</c:v>
                </c:pt>
                <c:pt idx="10">
                  <c:v>1.3333333333333333</c:v>
                </c:pt>
                <c:pt idx="11">
                  <c:v>0.66666666666666663</c:v>
                </c:pt>
                <c:pt idx="12">
                  <c:v>0.33333333333333331</c:v>
                </c:pt>
                <c:pt idx="13">
                  <c:v>0.33333333333333331</c:v>
                </c:pt>
                <c:pt idx="14">
                  <c:v>0.66666666666666663</c:v>
                </c:pt>
                <c:pt idx="15">
                  <c:v>0.66666666666666663</c:v>
                </c:pt>
                <c:pt idx="16">
                  <c:v>1.3333333333333333</c:v>
                </c:pt>
                <c:pt idx="17">
                  <c:v>0.33333333333333331</c:v>
                </c:pt>
                <c:pt idx="18">
                  <c:v>0.33333333333333331</c:v>
                </c:pt>
                <c:pt idx="19">
                  <c:v>-1</c:v>
                </c:pt>
                <c:pt idx="20">
                  <c:v>0.66666666666666663</c:v>
                </c:pt>
                <c:pt idx="21">
                  <c:v>0.33333333333333331</c:v>
                </c:pt>
                <c:pt idx="22">
                  <c:v>0.66666666666666663</c:v>
                </c:pt>
                <c:pt idx="23">
                  <c:v>2</c:v>
                </c:pt>
                <c:pt idx="24">
                  <c:v>1.3333333333333333</c:v>
                </c:pt>
                <c:pt idx="25">
                  <c:v>1.6666666666666667</c:v>
                </c:pt>
                <c:pt idx="26">
                  <c:v>0.66666666666666663</c:v>
                </c:pt>
                <c:pt idx="27">
                  <c:v>0.66666666666666663</c:v>
                </c:pt>
                <c:pt idx="28">
                  <c:v>0</c:v>
                </c:pt>
                <c:pt idx="29" formatCode="0.0000">
                  <c:v>-0.33333333333333331</c:v>
                </c:pt>
                <c:pt idx="30">
                  <c:v>-0.66666666666666663</c:v>
                </c:pt>
                <c:pt idx="31">
                  <c:v>0</c:v>
                </c:pt>
                <c:pt idx="32">
                  <c:v>0.33333333333333331</c:v>
                </c:pt>
                <c:pt idx="33">
                  <c:v>1.2</c:v>
                </c:pt>
                <c:pt idx="34">
                  <c:v>1.3333333333333333</c:v>
                </c:pt>
              </c:numCache>
            </c:numRef>
          </c:val>
          <c:smooth val="0"/>
          <c:extLst>
            <c:ext xmlns:c16="http://schemas.microsoft.com/office/drawing/2014/chart" uri="{C3380CC4-5D6E-409C-BE32-E72D297353CC}">
              <c16:uniqueId val="{00000000-8364-4771-B7EC-AD7D4A43FEFC}"/>
            </c:ext>
          </c:extLst>
        </c:ser>
        <c:dLbls>
          <c:showLegendKey val="0"/>
          <c:showVal val="0"/>
          <c:showCatName val="0"/>
          <c:showSerName val="0"/>
          <c:showPercent val="0"/>
          <c:showBubbleSize val="0"/>
        </c:dLbls>
        <c:marker val="1"/>
        <c:smooth val="0"/>
        <c:axId val="633518488"/>
        <c:axId val="633522408"/>
      </c:lineChart>
      <c:scatterChart>
        <c:scatterStyle val="lineMarker"/>
        <c:varyColors val="0"/>
        <c:ser>
          <c:idx val="1"/>
          <c:order val="0"/>
          <c:tx>
            <c:strRef>
              <c:f>Werte_Auswertung!$AB$5</c:f>
              <c:strCache>
                <c:ptCount val="1"/>
                <c:pt idx="0">
                  <c:v>Quartil 1</c:v>
                </c:pt>
              </c:strCache>
            </c:strRef>
          </c:tx>
          <c:spPr>
            <a:ln w="25400" cap="rnd">
              <a:noFill/>
              <a:round/>
            </a:ln>
            <a:effectLst/>
          </c:spPr>
          <c:marker>
            <c:symbol val="dash"/>
            <c:size val="10"/>
            <c:spPr>
              <a:solidFill>
                <a:schemeClr val="accent2">
                  <a:lumMod val="75000"/>
                </a:schemeClr>
              </a:solidFill>
              <a:ln w="9525">
                <a:solidFill>
                  <a:schemeClr val="accent2"/>
                </a:solidFill>
              </a:ln>
              <a:effectLst/>
            </c:spPr>
          </c:marker>
          <c:xVal>
            <c:strRef>
              <c:f>[0]!KriterienGrafik</c:f>
              <c:strCache>
                <c:ptCount val="35"/>
                <c:pt idx="0">
                  <c:v>Leistungsfähigkeit (System A)</c:v>
                </c:pt>
                <c:pt idx="1">
                  <c:v>Leistungsfähigkeit (System B)</c:v>
                </c:pt>
                <c:pt idx="2">
                  <c:v>Störungsanfälligkeit (System A)</c:v>
                </c:pt>
                <c:pt idx="3">
                  <c:v>Störungsanfälligkeit (System B)</c:v>
                </c:pt>
                <c:pt idx="4">
                  <c:v>Abhängigkeit (System A)</c:v>
                </c:pt>
                <c:pt idx="5">
                  <c:v>Abhängigkeit (System B)</c:v>
                </c:pt>
                <c:pt idx="6">
                  <c:v>Technologische Anpassungsfähigkeit </c:v>
                </c:pt>
                <c:pt idx="7">
                  <c:v>Redundanz im technischen System (System A)</c:v>
                </c:pt>
                <c:pt idx="8">
                  <c:v>Redundanz im technischen System (System B)</c:v>
                </c:pt>
                <c:pt idx="9">
                  <c:v>Redundanz im personellen Bereich </c:v>
                </c:pt>
                <c:pt idx="10">
                  <c:v>Puffervermögen</c:v>
                </c:pt>
                <c:pt idx="11">
                  <c:v>Dezentraler/entkoppelter Betrieb</c:v>
                </c:pt>
                <c:pt idx="12">
                  <c:v>Verfügbarkeit von Fachkräften</c:v>
                </c:pt>
                <c:pt idx="13">
                  <c:v>Kosten der Funktionswiederherstellung</c:v>
                </c:pt>
                <c:pt idx="14">
                  <c:v>Ökonomische Tragfähigkeit für Betreiber</c:v>
                </c:pt>
                <c:pt idx="15">
                  <c:v>Qualität und Quantität der Infrastrukturdienstleistung (System A)</c:v>
                </c:pt>
                <c:pt idx="16">
                  <c:v>Qualität und Quantität der Infrastrukturdienstleistung (System B)</c:v>
                </c:pt>
                <c:pt idx="17">
                  <c:v>Investitionsbedarf für Nutzer</c:v>
                </c:pt>
                <c:pt idx="18">
                  <c:v>Erforderliche Nutzerkompetenz</c:v>
                </c:pt>
                <c:pt idx="19">
                  <c:v>Endverbraucherpreis (System A)</c:v>
                </c:pt>
                <c:pt idx="20">
                  <c:v>Endverbraucherpreis (System B)</c:v>
                </c:pt>
                <c:pt idx="21">
                  <c:v>Primärenergieverbrauch</c:v>
                </c:pt>
                <c:pt idx="22">
                  <c:v>Endenergieverbrauch </c:v>
                </c:pt>
                <c:pt idx="23">
                  <c:v>Flächeninanspruchnahme</c:v>
                </c:pt>
                <c:pt idx="24">
                  <c:v>Schädliche Bodenveränderungen</c:v>
                </c:pt>
                <c:pt idx="25">
                  <c:v>Rohstoffbedarf</c:v>
                </c:pt>
                <c:pt idx="26">
                  <c:v>Abhängigkeit von kritischen Rohstoffen</c:v>
                </c:pt>
                <c:pt idx="27">
                  <c:v>Wasserverbrauch</c:v>
                </c:pt>
                <c:pt idx="28">
                  <c:v>Gewässerqualität</c:v>
                </c:pt>
                <c:pt idx="29">
                  <c:v>Treibhausgasemissionen</c:v>
                </c:pt>
                <c:pt idx="30">
                  <c:v>Emissionen umwelt- und gesundheitsgefährdender Stoffe in Gewässer, Luft, Boden</c:v>
                </c:pt>
                <c:pt idx="31">
                  <c:v>Lärmemissionen</c:v>
                </c:pt>
                <c:pt idx="32">
                  <c:v>Abfallaufkommen</c:v>
                </c:pt>
                <c:pt idx="33">
                  <c:v>Besonders geschützte Lebensräume und Arten </c:v>
                </c:pt>
                <c:pt idx="34">
                  <c:v>Alternative Flächenpotenziale</c:v>
                </c:pt>
              </c:strCache>
            </c:strRef>
          </c:xVal>
          <c:yVal>
            <c:numRef>
              <c:f>[0]!Q1Alle</c:f>
              <c:numCache>
                <c:formatCode>0.00</c:formatCode>
                <c:ptCount val="35"/>
                <c:pt idx="0">
                  <c:v>-1</c:v>
                </c:pt>
                <c:pt idx="1">
                  <c:v>0</c:v>
                </c:pt>
                <c:pt idx="2">
                  <c:v>0</c:v>
                </c:pt>
                <c:pt idx="3">
                  <c:v>0</c:v>
                </c:pt>
                <c:pt idx="4">
                  <c:v>-0.5</c:v>
                </c:pt>
                <c:pt idx="5">
                  <c:v>-0.5</c:v>
                </c:pt>
                <c:pt idx="6">
                  <c:v>-0.5</c:v>
                </c:pt>
                <c:pt idx="7">
                  <c:v>-1</c:v>
                </c:pt>
                <c:pt idx="8">
                  <c:v>1</c:v>
                </c:pt>
                <c:pt idx="9">
                  <c:v>0</c:v>
                </c:pt>
                <c:pt idx="10">
                  <c:v>1</c:v>
                </c:pt>
                <c:pt idx="11">
                  <c:v>0</c:v>
                </c:pt>
                <c:pt idx="12">
                  <c:v>-0.5</c:v>
                </c:pt>
                <c:pt idx="13">
                  <c:v>0</c:v>
                </c:pt>
                <c:pt idx="14">
                  <c:v>0</c:v>
                </c:pt>
                <c:pt idx="15">
                  <c:v>0</c:v>
                </c:pt>
                <c:pt idx="16">
                  <c:v>1</c:v>
                </c:pt>
                <c:pt idx="17">
                  <c:v>-0.5</c:v>
                </c:pt>
                <c:pt idx="18">
                  <c:v>0</c:v>
                </c:pt>
                <c:pt idx="19">
                  <c:v>-1.5</c:v>
                </c:pt>
                <c:pt idx="20">
                  <c:v>0</c:v>
                </c:pt>
                <c:pt idx="21">
                  <c:v>0</c:v>
                </c:pt>
                <c:pt idx="22">
                  <c:v>0</c:v>
                </c:pt>
                <c:pt idx="23">
                  <c:v>2</c:v>
                </c:pt>
                <c:pt idx="24">
                  <c:v>1</c:v>
                </c:pt>
                <c:pt idx="25">
                  <c:v>1.5</c:v>
                </c:pt>
                <c:pt idx="26">
                  <c:v>0</c:v>
                </c:pt>
                <c:pt idx="27">
                  <c:v>0</c:v>
                </c:pt>
                <c:pt idx="28">
                  <c:v>-0.5</c:v>
                </c:pt>
                <c:pt idx="29">
                  <c:v>-0.5</c:v>
                </c:pt>
                <c:pt idx="30">
                  <c:v>-1.5</c:v>
                </c:pt>
                <c:pt idx="31">
                  <c:v>-0.5</c:v>
                </c:pt>
                <c:pt idx="32">
                  <c:v>-0.5</c:v>
                </c:pt>
                <c:pt idx="33">
                  <c:v>1</c:v>
                </c:pt>
                <c:pt idx="34">
                  <c:v>1</c:v>
                </c:pt>
              </c:numCache>
            </c:numRef>
          </c:yVal>
          <c:smooth val="0"/>
          <c:extLst>
            <c:ext xmlns:c16="http://schemas.microsoft.com/office/drawing/2014/chart" uri="{C3380CC4-5D6E-409C-BE32-E72D297353CC}">
              <c16:uniqueId val="{00000001-8364-4771-B7EC-AD7D4A43FEFC}"/>
            </c:ext>
          </c:extLst>
        </c:ser>
        <c:ser>
          <c:idx val="4"/>
          <c:order val="2"/>
          <c:tx>
            <c:strRef>
              <c:f>Werte_Auswertung!$AD$5</c:f>
              <c:strCache>
                <c:ptCount val="1"/>
                <c:pt idx="0">
                  <c:v>Quartil 3</c:v>
                </c:pt>
              </c:strCache>
            </c:strRef>
          </c:tx>
          <c:spPr>
            <a:ln w="25400" cap="rnd">
              <a:noFill/>
              <a:round/>
            </a:ln>
            <a:effectLst/>
          </c:spPr>
          <c:marker>
            <c:symbol val="dash"/>
            <c:size val="9"/>
            <c:spPr>
              <a:solidFill>
                <a:schemeClr val="accent6">
                  <a:lumMod val="75000"/>
                </a:schemeClr>
              </a:solidFill>
              <a:ln w="9525">
                <a:noFill/>
              </a:ln>
              <a:effectLst/>
            </c:spPr>
          </c:marker>
          <c:xVal>
            <c:strRef>
              <c:f>[0]!KriterienGrafik</c:f>
              <c:strCache>
                <c:ptCount val="35"/>
                <c:pt idx="0">
                  <c:v>Leistungsfähigkeit (System A)</c:v>
                </c:pt>
                <c:pt idx="1">
                  <c:v>Leistungsfähigkeit (System B)</c:v>
                </c:pt>
                <c:pt idx="2">
                  <c:v>Störungsanfälligkeit (System A)</c:v>
                </c:pt>
                <c:pt idx="3">
                  <c:v>Störungsanfälligkeit (System B)</c:v>
                </c:pt>
                <c:pt idx="4">
                  <c:v>Abhängigkeit (System A)</c:v>
                </c:pt>
                <c:pt idx="5">
                  <c:v>Abhängigkeit (System B)</c:v>
                </c:pt>
                <c:pt idx="6">
                  <c:v>Technologische Anpassungsfähigkeit </c:v>
                </c:pt>
                <c:pt idx="7">
                  <c:v>Redundanz im technischen System (System A)</c:v>
                </c:pt>
                <c:pt idx="8">
                  <c:v>Redundanz im technischen System (System B)</c:v>
                </c:pt>
                <c:pt idx="9">
                  <c:v>Redundanz im personellen Bereich </c:v>
                </c:pt>
                <c:pt idx="10">
                  <c:v>Puffervermögen</c:v>
                </c:pt>
                <c:pt idx="11">
                  <c:v>Dezentraler/entkoppelter Betrieb</c:v>
                </c:pt>
                <c:pt idx="12">
                  <c:v>Verfügbarkeit von Fachkräften</c:v>
                </c:pt>
                <c:pt idx="13">
                  <c:v>Kosten der Funktionswiederherstellung</c:v>
                </c:pt>
                <c:pt idx="14">
                  <c:v>Ökonomische Tragfähigkeit für Betreiber</c:v>
                </c:pt>
                <c:pt idx="15">
                  <c:v>Qualität und Quantität der Infrastrukturdienstleistung (System A)</c:v>
                </c:pt>
                <c:pt idx="16">
                  <c:v>Qualität und Quantität der Infrastrukturdienstleistung (System B)</c:v>
                </c:pt>
                <c:pt idx="17">
                  <c:v>Investitionsbedarf für Nutzer</c:v>
                </c:pt>
                <c:pt idx="18">
                  <c:v>Erforderliche Nutzerkompetenz</c:v>
                </c:pt>
                <c:pt idx="19">
                  <c:v>Endverbraucherpreis (System A)</c:v>
                </c:pt>
                <c:pt idx="20">
                  <c:v>Endverbraucherpreis (System B)</c:v>
                </c:pt>
                <c:pt idx="21">
                  <c:v>Primärenergieverbrauch</c:v>
                </c:pt>
                <c:pt idx="22">
                  <c:v>Endenergieverbrauch </c:v>
                </c:pt>
                <c:pt idx="23">
                  <c:v>Flächeninanspruchnahme</c:v>
                </c:pt>
                <c:pt idx="24">
                  <c:v>Schädliche Bodenveränderungen</c:v>
                </c:pt>
                <c:pt idx="25">
                  <c:v>Rohstoffbedarf</c:v>
                </c:pt>
                <c:pt idx="26">
                  <c:v>Abhängigkeit von kritischen Rohstoffen</c:v>
                </c:pt>
                <c:pt idx="27">
                  <c:v>Wasserverbrauch</c:v>
                </c:pt>
                <c:pt idx="28">
                  <c:v>Gewässerqualität</c:v>
                </c:pt>
                <c:pt idx="29">
                  <c:v>Treibhausgasemissionen</c:v>
                </c:pt>
                <c:pt idx="30">
                  <c:v>Emissionen umwelt- und gesundheitsgefährdender Stoffe in Gewässer, Luft, Boden</c:v>
                </c:pt>
                <c:pt idx="31">
                  <c:v>Lärmemissionen</c:v>
                </c:pt>
                <c:pt idx="32">
                  <c:v>Abfallaufkommen</c:v>
                </c:pt>
                <c:pt idx="33">
                  <c:v>Besonders geschützte Lebensräume und Arten </c:v>
                </c:pt>
                <c:pt idx="34">
                  <c:v>Alternative Flächenpotenziale</c:v>
                </c:pt>
              </c:strCache>
            </c:strRef>
          </c:xVal>
          <c:yVal>
            <c:numRef>
              <c:f>[0]!Q3Alle</c:f>
              <c:numCache>
                <c:formatCode>0.00</c:formatCode>
                <c:ptCount val="35"/>
                <c:pt idx="0">
                  <c:v>0.5</c:v>
                </c:pt>
                <c:pt idx="1">
                  <c:v>1.5</c:v>
                </c:pt>
                <c:pt idx="2">
                  <c:v>1</c:v>
                </c:pt>
                <c:pt idx="3">
                  <c:v>0.5</c:v>
                </c:pt>
                <c:pt idx="4">
                  <c:v>1</c:v>
                </c:pt>
                <c:pt idx="5">
                  <c:v>0.5</c:v>
                </c:pt>
                <c:pt idx="6">
                  <c:v>0.5</c:v>
                </c:pt>
                <c:pt idx="7">
                  <c:v>0.5</c:v>
                </c:pt>
                <c:pt idx="8">
                  <c:v>1.5</c:v>
                </c:pt>
                <c:pt idx="9">
                  <c:v>1.5</c:v>
                </c:pt>
                <c:pt idx="10">
                  <c:v>2</c:v>
                </c:pt>
                <c:pt idx="11">
                  <c:v>1</c:v>
                </c:pt>
                <c:pt idx="12">
                  <c:v>1</c:v>
                </c:pt>
                <c:pt idx="13">
                  <c:v>1</c:v>
                </c:pt>
                <c:pt idx="14">
                  <c:v>1.5</c:v>
                </c:pt>
                <c:pt idx="15">
                  <c:v>1.5</c:v>
                </c:pt>
                <c:pt idx="16">
                  <c:v>2</c:v>
                </c:pt>
                <c:pt idx="17">
                  <c:v>1</c:v>
                </c:pt>
                <c:pt idx="18">
                  <c:v>0.5</c:v>
                </c:pt>
                <c:pt idx="19">
                  <c:v>-0.5</c:v>
                </c:pt>
                <c:pt idx="20">
                  <c:v>1.5</c:v>
                </c:pt>
                <c:pt idx="21">
                  <c:v>1</c:v>
                </c:pt>
                <c:pt idx="22">
                  <c:v>1.5</c:v>
                </c:pt>
                <c:pt idx="23">
                  <c:v>2</c:v>
                </c:pt>
                <c:pt idx="24">
                  <c:v>2</c:v>
                </c:pt>
                <c:pt idx="25">
                  <c:v>2</c:v>
                </c:pt>
                <c:pt idx="26">
                  <c:v>1.5</c:v>
                </c:pt>
                <c:pt idx="27">
                  <c:v>1.5</c:v>
                </c:pt>
                <c:pt idx="28">
                  <c:v>0.5</c:v>
                </c:pt>
                <c:pt idx="29">
                  <c:v>0</c:v>
                </c:pt>
                <c:pt idx="30">
                  <c:v>0</c:v>
                </c:pt>
                <c:pt idx="31">
                  <c:v>1</c:v>
                </c:pt>
                <c:pt idx="32">
                  <c:v>1.5</c:v>
                </c:pt>
                <c:pt idx="33">
                  <c:v>2</c:v>
                </c:pt>
                <c:pt idx="34">
                  <c:v>1.5</c:v>
                </c:pt>
              </c:numCache>
            </c:numRef>
          </c:yVal>
          <c:smooth val="0"/>
          <c:extLst>
            <c:ext xmlns:c16="http://schemas.microsoft.com/office/drawing/2014/chart" uri="{C3380CC4-5D6E-409C-BE32-E72D297353CC}">
              <c16:uniqueId val="{00000002-8364-4771-B7EC-AD7D4A43FEFC}"/>
            </c:ext>
          </c:extLst>
        </c:ser>
        <c:dLbls>
          <c:showLegendKey val="0"/>
          <c:showVal val="0"/>
          <c:showCatName val="0"/>
          <c:showSerName val="0"/>
          <c:showPercent val="0"/>
          <c:showBubbleSize val="0"/>
        </c:dLbls>
        <c:axId val="633518488"/>
        <c:axId val="633522408"/>
      </c:scatterChart>
      <c:catAx>
        <c:axId val="633518488"/>
        <c:scaling>
          <c:orientation val="minMax"/>
        </c:scaling>
        <c:delete val="0"/>
        <c:axPos val="b"/>
        <c:majorGridlines>
          <c:spPr>
            <a:ln w="9525" cap="flat" cmpd="sng" algn="ctr">
              <a:solidFill>
                <a:schemeClr val="tx1">
                  <a:lumMod val="50000"/>
                  <a:lumOff val="50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e-DE"/>
          </a:p>
        </c:txPr>
        <c:crossAx val="633522408"/>
        <c:crosses val="autoZero"/>
        <c:auto val="1"/>
        <c:lblAlgn val="ctr"/>
        <c:lblOffset val="100"/>
        <c:noMultiLvlLbl val="0"/>
      </c:catAx>
      <c:valAx>
        <c:axId val="633522408"/>
        <c:scaling>
          <c:orientation val="minMax"/>
          <c:max val="2"/>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de-DE" sz="1400">
                    <a:solidFill>
                      <a:srgbClr val="FF0000"/>
                    </a:solidFill>
                  </a:rPr>
                  <a:t>negativ bewertet &lt;&lt;  </a:t>
                </a:r>
                <a:r>
                  <a:rPr lang="de-DE" sz="1400"/>
                  <a:t>|  </a:t>
                </a:r>
                <a:r>
                  <a:rPr lang="de-DE" sz="1400">
                    <a:solidFill>
                      <a:schemeClr val="accent6">
                        <a:lumMod val="75000"/>
                      </a:schemeClr>
                    </a:solidFill>
                  </a:rPr>
                  <a:t>&gt;&gt;</a:t>
                </a:r>
                <a:r>
                  <a:rPr lang="de-DE" sz="1400" baseline="0">
                    <a:solidFill>
                      <a:schemeClr val="accent6">
                        <a:lumMod val="75000"/>
                      </a:schemeClr>
                    </a:solidFill>
                  </a:rPr>
                  <a:t> positiv bewertet</a:t>
                </a:r>
                <a:endParaRPr lang="de-DE" sz="1400">
                  <a:solidFill>
                    <a:schemeClr val="accent6">
                      <a:lumMod val="75000"/>
                    </a:schemeClr>
                  </a:solidFill>
                </a:endParaRP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633518488"/>
        <c:crosses val="autoZero"/>
        <c:crossBetween val="between"/>
        <c:majorUnit val="1"/>
        <c:minorUnit val="1"/>
      </c:valAx>
      <c:spPr>
        <a:gradFill flip="none" rotWithShape="1">
          <a:gsLst>
            <a:gs pos="47000">
              <a:srgbClr val="FFC5C5"/>
            </a:gs>
            <a:gs pos="49000">
              <a:srgbClr val="FFC5C5"/>
            </a:gs>
            <a:gs pos="51000">
              <a:srgbClr val="BCDBA9"/>
            </a:gs>
          </a:gsLst>
          <a:lin ang="16200000" scaled="1"/>
          <a:tileRect/>
        </a:gradFill>
        <a:ln>
          <a:solidFill>
            <a:schemeClr val="bg1">
              <a:lumMod val="50000"/>
            </a:schemeClr>
          </a:solidFill>
        </a:ln>
        <a:effectLst/>
      </c:spPr>
    </c:plotArea>
    <c:legend>
      <c:legendPos val="t"/>
      <c:layout>
        <c:manualLayout>
          <c:xMode val="edge"/>
          <c:yMode val="edge"/>
          <c:x val="0.62064901801067973"/>
          <c:y val="6.4607318188399055E-4"/>
          <c:w val="0.30658381377541483"/>
          <c:h val="3.4993146128317984E-2"/>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6126346275681E-2"/>
          <c:y val="5.4227178243560319E-2"/>
          <c:w val="0.84988451443569568"/>
          <c:h val="0.50882693889003716"/>
        </c:manualLayout>
      </c:layout>
      <c:lineChart>
        <c:grouping val="standard"/>
        <c:varyColors val="0"/>
        <c:ser>
          <c:idx val="2"/>
          <c:order val="1"/>
          <c:tx>
            <c:strRef>
              <c:f>Werte_SonderAuswertung!$F$5</c:f>
              <c:strCache>
                <c:ptCount val="1"/>
                <c:pt idx="0">
                  <c:v>Mittelwert</c:v>
                </c:pt>
              </c:strCache>
            </c:strRef>
          </c:tx>
          <c:spPr>
            <a:ln w="12700" cap="rnd">
              <a:solidFill>
                <a:schemeClr val="tx1"/>
              </a:solidFill>
              <a:prstDash val="sysDash"/>
              <a:round/>
            </a:ln>
            <a:effectLst/>
          </c:spPr>
          <c:marker>
            <c:symbol val="circle"/>
            <c:size val="9"/>
            <c:spPr>
              <a:noFill/>
              <a:ln w="9525">
                <a:solidFill>
                  <a:schemeClr val="tx1"/>
                </a:solidFill>
              </a:ln>
              <a:effectLst/>
            </c:spPr>
          </c:marker>
          <c:cat>
            <c:strRef>
              <c:f>Werte_SonderAuswertung!$AN$7:$AN$47</c:f>
              <c:strCache>
                <c:ptCount val="41"/>
                <c:pt idx="0">
                  <c:v>1a Leistungsfähigkeit (System A)</c:v>
                </c:pt>
                <c:pt idx="1">
                  <c:v>1b Leistungsfähigkeit (System B)</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pt idx="31">
                  <c:v> </c:v>
                </c:pt>
                <c:pt idx="32">
                  <c:v> </c:v>
                </c:pt>
                <c:pt idx="33">
                  <c:v> </c:v>
                </c:pt>
                <c:pt idx="34">
                  <c:v> </c:v>
                </c:pt>
                <c:pt idx="35">
                  <c:v> </c:v>
                </c:pt>
                <c:pt idx="36">
                  <c:v> </c:v>
                </c:pt>
                <c:pt idx="37">
                  <c:v> </c:v>
                </c:pt>
                <c:pt idx="38">
                  <c:v> </c:v>
                </c:pt>
                <c:pt idx="39">
                  <c:v> </c:v>
                </c:pt>
                <c:pt idx="40">
                  <c:v> </c:v>
                </c:pt>
              </c:strCache>
            </c:strRef>
          </c:cat>
          <c:val>
            <c:numRef>
              <c:f>[0]!MitWertSonderKrit</c:f>
              <c:numCache>
                <c:formatCode>0.00</c:formatCode>
                <c:ptCount val="2"/>
                <c:pt idx="0">
                  <c:v>-0.33333333333333331</c:v>
                </c:pt>
                <c:pt idx="1">
                  <c:v>0.66666666666666663</c:v>
                </c:pt>
              </c:numCache>
            </c:numRef>
          </c:val>
          <c:smooth val="0"/>
          <c:extLst>
            <c:ext xmlns:c16="http://schemas.microsoft.com/office/drawing/2014/chart" uri="{C3380CC4-5D6E-409C-BE32-E72D297353CC}">
              <c16:uniqueId val="{00000000-E45A-4DB0-8B63-DB3C70274DC5}"/>
            </c:ext>
          </c:extLst>
        </c:ser>
        <c:dLbls>
          <c:showLegendKey val="0"/>
          <c:showVal val="0"/>
          <c:showCatName val="0"/>
          <c:showSerName val="0"/>
          <c:showPercent val="0"/>
          <c:showBubbleSize val="0"/>
        </c:dLbls>
        <c:marker val="1"/>
        <c:smooth val="0"/>
        <c:axId val="633522800"/>
        <c:axId val="633524760"/>
      </c:lineChart>
      <c:scatterChart>
        <c:scatterStyle val="lineMarker"/>
        <c:varyColors val="0"/>
        <c:ser>
          <c:idx val="1"/>
          <c:order val="0"/>
          <c:tx>
            <c:strRef>
              <c:f>Werte_SonderAuswertung!$H$5</c:f>
              <c:strCache>
                <c:ptCount val="1"/>
                <c:pt idx="0">
                  <c:v>Quartil 1</c:v>
                </c:pt>
              </c:strCache>
            </c:strRef>
          </c:tx>
          <c:spPr>
            <a:ln w="25400" cap="rnd">
              <a:noFill/>
              <a:round/>
            </a:ln>
            <a:effectLst/>
          </c:spPr>
          <c:marker>
            <c:symbol val="dash"/>
            <c:size val="10"/>
            <c:spPr>
              <a:solidFill>
                <a:schemeClr val="accent2">
                  <a:lumMod val="75000"/>
                </a:schemeClr>
              </a:solidFill>
              <a:ln w="9525">
                <a:solidFill>
                  <a:schemeClr val="accent2"/>
                </a:solidFill>
              </a:ln>
              <a:effectLst/>
            </c:spPr>
          </c:marker>
          <c:xVal>
            <c:strRef>
              <c:f>[0]!SonderKriterienGrafik</c:f>
              <c:strCache>
                <c:ptCount val="2"/>
                <c:pt idx="0">
                  <c:v>Leistungsfähigkeit (System A)</c:v>
                </c:pt>
                <c:pt idx="1">
                  <c:v>Leistungsfähigkeit (System B)</c:v>
                </c:pt>
              </c:strCache>
            </c:strRef>
          </c:xVal>
          <c:yVal>
            <c:numRef>
              <c:f>[0]!Q1SonderKrit</c:f>
              <c:numCache>
                <c:formatCode>0</c:formatCode>
                <c:ptCount val="2"/>
                <c:pt idx="0">
                  <c:v>-1</c:v>
                </c:pt>
                <c:pt idx="1">
                  <c:v>0</c:v>
                </c:pt>
              </c:numCache>
            </c:numRef>
          </c:yVal>
          <c:smooth val="0"/>
          <c:extLst>
            <c:ext xmlns:c16="http://schemas.microsoft.com/office/drawing/2014/chart" uri="{C3380CC4-5D6E-409C-BE32-E72D297353CC}">
              <c16:uniqueId val="{00000001-E45A-4DB0-8B63-DB3C70274DC5}"/>
            </c:ext>
          </c:extLst>
        </c:ser>
        <c:ser>
          <c:idx val="4"/>
          <c:order val="2"/>
          <c:tx>
            <c:strRef>
              <c:f>Werte_SonderAuswertung!$J$5</c:f>
              <c:strCache>
                <c:ptCount val="1"/>
                <c:pt idx="0">
                  <c:v>Quartil 3</c:v>
                </c:pt>
              </c:strCache>
            </c:strRef>
          </c:tx>
          <c:spPr>
            <a:ln w="25400" cap="rnd">
              <a:noFill/>
              <a:round/>
            </a:ln>
            <a:effectLst/>
          </c:spPr>
          <c:marker>
            <c:symbol val="dash"/>
            <c:size val="9"/>
            <c:spPr>
              <a:solidFill>
                <a:schemeClr val="accent6">
                  <a:lumMod val="75000"/>
                </a:schemeClr>
              </a:solidFill>
              <a:ln w="9525">
                <a:noFill/>
              </a:ln>
              <a:effectLst/>
            </c:spPr>
          </c:marker>
          <c:xVal>
            <c:strRef>
              <c:f>[0]!SonderKriterienGrafik</c:f>
              <c:strCache>
                <c:ptCount val="2"/>
                <c:pt idx="0">
                  <c:v>Leistungsfähigkeit (System A)</c:v>
                </c:pt>
                <c:pt idx="1">
                  <c:v>Leistungsfähigkeit (System B)</c:v>
                </c:pt>
              </c:strCache>
            </c:strRef>
          </c:xVal>
          <c:yVal>
            <c:numRef>
              <c:f>[0]!Q3SonderKrit</c:f>
              <c:numCache>
                <c:formatCode>0</c:formatCode>
                <c:ptCount val="2"/>
                <c:pt idx="0">
                  <c:v>0.5</c:v>
                </c:pt>
                <c:pt idx="1">
                  <c:v>1.5</c:v>
                </c:pt>
              </c:numCache>
            </c:numRef>
          </c:yVal>
          <c:smooth val="0"/>
          <c:extLst>
            <c:ext xmlns:c16="http://schemas.microsoft.com/office/drawing/2014/chart" uri="{C3380CC4-5D6E-409C-BE32-E72D297353CC}">
              <c16:uniqueId val="{00000002-E45A-4DB0-8B63-DB3C70274DC5}"/>
            </c:ext>
          </c:extLst>
        </c:ser>
        <c:dLbls>
          <c:showLegendKey val="0"/>
          <c:showVal val="0"/>
          <c:showCatName val="0"/>
          <c:showSerName val="0"/>
          <c:showPercent val="0"/>
          <c:showBubbleSize val="0"/>
        </c:dLbls>
        <c:axId val="633522800"/>
        <c:axId val="633524760"/>
      </c:scatterChart>
      <c:catAx>
        <c:axId val="633522800"/>
        <c:scaling>
          <c:orientation val="minMax"/>
        </c:scaling>
        <c:delete val="0"/>
        <c:axPos val="b"/>
        <c:majorGridlines>
          <c:spPr>
            <a:ln w="9525" cap="flat" cmpd="sng" algn="ctr">
              <a:solidFill>
                <a:schemeClr val="tx1">
                  <a:lumMod val="50000"/>
                  <a:lumOff val="50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e-DE"/>
          </a:p>
        </c:txPr>
        <c:crossAx val="633524760"/>
        <c:crosses val="autoZero"/>
        <c:auto val="1"/>
        <c:lblAlgn val="ctr"/>
        <c:lblOffset val="100"/>
        <c:noMultiLvlLbl val="0"/>
      </c:catAx>
      <c:valAx>
        <c:axId val="633524760"/>
        <c:scaling>
          <c:orientation val="minMax"/>
          <c:max val="2"/>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de-DE" sz="1400" b="0" i="0" baseline="0">
                    <a:solidFill>
                      <a:schemeClr val="accent2">
                        <a:lumMod val="75000"/>
                      </a:schemeClr>
                    </a:solidFill>
                    <a:effectLst/>
                  </a:rPr>
                  <a:t>negativ bewertet &lt;&lt;  </a:t>
                </a:r>
                <a:r>
                  <a:rPr lang="de-DE" sz="1400" b="0" i="0" baseline="0">
                    <a:effectLst/>
                  </a:rPr>
                  <a:t>|  </a:t>
                </a:r>
                <a:r>
                  <a:rPr lang="de-DE" sz="1400" b="0" i="0" baseline="0">
                    <a:solidFill>
                      <a:srgbClr val="77933C"/>
                    </a:solidFill>
                    <a:effectLst/>
                  </a:rPr>
                  <a:t>&gt;&gt; positiv bewertet</a:t>
                </a:r>
                <a:endParaRPr lang="de-DE" sz="1400">
                  <a:solidFill>
                    <a:srgbClr val="77933C"/>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de-DE" sz="1400"/>
              </a:p>
            </c:rich>
          </c:tx>
          <c:layout>
            <c:manualLayout>
              <c:xMode val="edge"/>
              <c:yMode val="edge"/>
              <c:x val="1.264367816091954E-2"/>
              <c:y val="7.6491393864712848E-2"/>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633522800"/>
        <c:crosses val="autoZero"/>
        <c:crossBetween val="between"/>
        <c:majorUnit val="1"/>
        <c:minorUnit val="1"/>
      </c:valAx>
      <c:spPr>
        <a:gradFill flip="none" rotWithShape="1">
          <a:gsLst>
            <a:gs pos="47000">
              <a:srgbClr val="FFC5C5"/>
            </a:gs>
            <a:gs pos="49000">
              <a:srgbClr val="FFC5C5"/>
            </a:gs>
            <a:gs pos="51000">
              <a:srgbClr val="BCDBA9"/>
            </a:gs>
          </a:gsLst>
          <a:lin ang="16200000" scaled="1"/>
          <a:tileRect/>
        </a:gradFill>
        <a:ln>
          <a:solidFill>
            <a:schemeClr val="bg1">
              <a:lumMod val="50000"/>
            </a:schemeClr>
          </a:solidFill>
        </a:ln>
        <a:effectLst/>
      </c:spPr>
    </c:plotArea>
    <c:legend>
      <c:legendPos val="t"/>
      <c:layout>
        <c:manualLayout>
          <c:xMode val="edge"/>
          <c:yMode val="edge"/>
          <c:x val="0.62064901801067973"/>
          <c:y val="6.4607318188399055E-4"/>
          <c:w val="0.30658381377541483"/>
          <c:h val="3.4993146128317984E-2"/>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24481853561415E-2"/>
          <c:y val="0.11200128446136247"/>
          <c:w val="0.87632129604489095"/>
          <c:h val="0.45105305762013392"/>
        </c:manualLayout>
      </c:layout>
      <c:lineChart>
        <c:grouping val="standard"/>
        <c:varyColors val="0"/>
        <c:ser>
          <c:idx val="2"/>
          <c:order val="1"/>
          <c:tx>
            <c:strRef>
              <c:f>Werte_SonderAuswertung!$F$5</c:f>
              <c:strCache>
                <c:ptCount val="1"/>
                <c:pt idx="0">
                  <c:v>Mittelwert</c:v>
                </c:pt>
              </c:strCache>
            </c:strRef>
          </c:tx>
          <c:spPr>
            <a:ln w="12700" cap="rnd">
              <a:solidFill>
                <a:schemeClr val="tx1"/>
              </a:solidFill>
              <a:prstDash val="sysDash"/>
              <a:round/>
            </a:ln>
            <a:effectLst/>
          </c:spPr>
          <c:marker>
            <c:symbol val="circle"/>
            <c:size val="9"/>
            <c:spPr>
              <a:noFill/>
              <a:ln w="9525">
                <a:solidFill>
                  <a:schemeClr val="tx1"/>
                </a:solidFill>
              </a:ln>
              <a:effectLst/>
            </c:spPr>
          </c:marker>
          <c:cat>
            <c:strRef>
              <c:f>Werte_SonderAuswertung!$AN$7:$AN$47</c:f>
              <c:strCache>
                <c:ptCount val="41"/>
                <c:pt idx="0">
                  <c:v>1a Leistungsfähigkeit (System A)</c:v>
                </c:pt>
                <c:pt idx="1">
                  <c:v>1b Leistungsfähigkeit (System B)</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pt idx="31">
                  <c:v> </c:v>
                </c:pt>
                <c:pt idx="32">
                  <c:v> </c:v>
                </c:pt>
                <c:pt idx="33">
                  <c:v> </c:v>
                </c:pt>
                <c:pt idx="34">
                  <c:v> </c:v>
                </c:pt>
                <c:pt idx="35">
                  <c:v> </c:v>
                </c:pt>
                <c:pt idx="36">
                  <c:v> </c:v>
                </c:pt>
                <c:pt idx="37">
                  <c:v> </c:v>
                </c:pt>
                <c:pt idx="38">
                  <c:v> </c:v>
                </c:pt>
                <c:pt idx="39">
                  <c:v> </c:v>
                </c:pt>
                <c:pt idx="40">
                  <c:v> </c:v>
                </c:pt>
              </c:strCache>
            </c:strRef>
          </c:cat>
          <c:val>
            <c:numRef>
              <c:f>[0]!MitWertSonderKrit</c:f>
              <c:numCache>
                <c:formatCode>0.00</c:formatCode>
                <c:ptCount val="2"/>
                <c:pt idx="0">
                  <c:v>-0.33333333333333331</c:v>
                </c:pt>
                <c:pt idx="1">
                  <c:v>0.66666666666666663</c:v>
                </c:pt>
              </c:numCache>
            </c:numRef>
          </c:val>
          <c:smooth val="0"/>
          <c:extLst>
            <c:ext xmlns:c16="http://schemas.microsoft.com/office/drawing/2014/chart" uri="{C3380CC4-5D6E-409C-BE32-E72D297353CC}">
              <c16:uniqueId val="{00000000-3F4B-42BF-8F67-67C4E19F22E6}"/>
            </c:ext>
          </c:extLst>
        </c:ser>
        <c:dLbls>
          <c:showLegendKey val="0"/>
          <c:showVal val="0"/>
          <c:showCatName val="0"/>
          <c:showSerName val="0"/>
          <c:showPercent val="0"/>
          <c:showBubbleSize val="0"/>
        </c:dLbls>
        <c:marker val="1"/>
        <c:smooth val="0"/>
        <c:axId val="198723232"/>
        <c:axId val="198730680"/>
      </c:lineChart>
      <c:scatterChart>
        <c:scatterStyle val="lineMarker"/>
        <c:varyColors val="0"/>
        <c:ser>
          <c:idx val="1"/>
          <c:order val="0"/>
          <c:tx>
            <c:strRef>
              <c:f>Werte_SonderAuswertung!$H$5</c:f>
              <c:strCache>
                <c:ptCount val="1"/>
                <c:pt idx="0">
                  <c:v>Quartil 1</c:v>
                </c:pt>
              </c:strCache>
            </c:strRef>
          </c:tx>
          <c:spPr>
            <a:ln w="25400" cap="rnd">
              <a:noFill/>
              <a:round/>
            </a:ln>
            <a:effectLst/>
          </c:spPr>
          <c:marker>
            <c:symbol val="dash"/>
            <c:size val="10"/>
            <c:spPr>
              <a:solidFill>
                <a:schemeClr val="accent2">
                  <a:lumMod val="75000"/>
                </a:schemeClr>
              </a:solidFill>
              <a:ln w="9525">
                <a:solidFill>
                  <a:schemeClr val="accent2"/>
                </a:solidFill>
              </a:ln>
              <a:effectLst/>
            </c:spPr>
          </c:marker>
          <c:xVal>
            <c:strRef>
              <c:f>[0]!SonderKriterienGrafik</c:f>
              <c:strCache>
                <c:ptCount val="2"/>
                <c:pt idx="0">
                  <c:v>Leistungsfähigkeit (System A)</c:v>
                </c:pt>
                <c:pt idx="1">
                  <c:v>Leistungsfähigkeit (System B)</c:v>
                </c:pt>
              </c:strCache>
            </c:strRef>
          </c:xVal>
          <c:yVal>
            <c:numRef>
              <c:f>[0]!Q1SonderKrit</c:f>
              <c:numCache>
                <c:formatCode>0</c:formatCode>
                <c:ptCount val="2"/>
                <c:pt idx="0">
                  <c:v>-1</c:v>
                </c:pt>
                <c:pt idx="1">
                  <c:v>0</c:v>
                </c:pt>
              </c:numCache>
            </c:numRef>
          </c:yVal>
          <c:smooth val="0"/>
          <c:extLst>
            <c:ext xmlns:c16="http://schemas.microsoft.com/office/drawing/2014/chart" uri="{C3380CC4-5D6E-409C-BE32-E72D297353CC}">
              <c16:uniqueId val="{00000001-3F4B-42BF-8F67-67C4E19F22E6}"/>
            </c:ext>
          </c:extLst>
        </c:ser>
        <c:ser>
          <c:idx val="4"/>
          <c:order val="2"/>
          <c:tx>
            <c:strRef>
              <c:f>Werte_SonderAuswertung!$J$5</c:f>
              <c:strCache>
                <c:ptCount val="1"/>
                <c:pt idx="0">
                  <c:v>Quartil 3</c:v>
                </c:pt>
              </c:strCache>
            </c:strRef>
          </c:tx>
          <c:spPr>
            <a:ln w="25400" cap="rnd">
              <a:noFill/>
              <a:round/>
            </a:ln>
            <a:effectLst/>
          </c:spPr>
          <c:marker>
            <c:symbol val="dash"/>
            <c:size val="9"/>
            <c:spPr>
              <a:solidFill>
                <a:schemeClr val="accent6">
                  <a:lumMod val="75000"/>
                </a:schemeClr>
              </a:solidFill>
              <a:ln w="9525">
                <a:noFill/>
              </a:ln>
              <a:effectLst/>
            </c:spPr>
          </c:marker>
          <c:xVal>
            <c:strRef>
              <c:f>[0]!SonderKriterienGrafik</c:f>
              <c:strCache>
                <c:ptCount val="2"/>
                <c:pt idx="0">
                  <c:v>Leistungsfähigkeit (System A)</c:v>
                </c:pt>
                <c:pt idx="1">
                  <c:v>Leistungsfähigkeit (System B)</c:v>
                </c:pt>
              </c:strCache>
            </c:strRef>
          </c:xVal>
          <c:yVal>
            <c:numRef>
              <c:f>[0]!Q3SonderKrit</c:f>
              <c:numCache>
                <c:formatCode>0</c:formatCode>
                <c:ptCount val="2"/>
                <c:pt idx="0">
                  <c:v>0.5</c:v>
                </c:pt>
                <c:pt idx="1">
                  <c:v>1.5</c:v>
                </c:pt>
              </c:numCache>
            </c:numRef>
          </c:yVal>
          <c:smooth val="0"/>
          <c:extLst>
            <c:ext xmlns:c16="http://schemas.microsoft.com/office/drawing/2014/chart" uri="{C3380CC4-5D6E-409C-BE32-E72D297353CC}">
              <c16:uniqueId val="{00000002-3F4B-42BF-8F67-67C4E19F22E6}"/>
            </c:ext>
          </c:extLst>
        </c:ser>
        <c:dLbls>
          <c:showLegendKey val="0"/>
          <c:showVal val="0"/>
          <c:showCatName val="0"/>
          <c:showSerName val="0"/>
          <c:showPercent val="0"/>
          <c:showBubbleSize val="0"/>
        </c:dLbls>
        <c:axId val="198723232"/>
        <c:axId val="198730680"/>
      </c:scatterChart>
      <c:catAx>
        <c:axId val="198723232"/>
        <c:scaling>
          <c:orientation val="minMax"/>
        </c:scaling>
        <c:delete val="0"/>
        <c:axPos val="b"/>
        <c:majorGridlines>
          <c:spPr>
            <a:ln w="9525" cap="flat" cmpd="sng" algn="ctr">
              <a:solidFill>
                <a:schemeClr val="tx1">
                  <a:lumMod val="50000"/>
                  <a:lumOff val="50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e-DE"/>
          </a:p>
        </c:txPr>
        <c:crossAx val="198730680"/>
        <c:crosses val="autoZero"/>
        <c:auto val="1"/>
        <c:lblAlgn val="ctr"/>
        <c:lblOffset val="100"/>
        <c:noMultiLvlLbl val="0"/>
      </c:catAx>
      <c:valAx>
        <c:axId val="198730680"/>
        <c:scaling>
          <c:orientation val="minMax"/>
          <c:max val="2"/>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98723232"/>
        <c:crosses val="autoZero"/>
        <c:crossBetween val="between"/>
        <c:majorUnit val="1"/>
        <c:minorUnit val="1"/>
      </c:valAx>
      <c:spPr>
        <a:gradFill flip="none" rotWithShape="1">
          <a:gsLst>
            <a:gs pos="47000">
              <a:srgbClr val="FFC5C5"/>
            </a:gs>
            <a:gs pos="49000">
              <a:srgbClr val="FFC5C5"/>
            </a:gs>
            <a:gs pos="51000">
              <a:srgbClr val="BCDBA9"/>
            </a:gs>
          </a:gsLst>
          <a:lin ang="16200000" scaled="1"/>
          <a:tileRect/>
        </a:gradFill>
        <a:ln>
          <a:solidFill>
            <a:schemeClr val="bg1">
              <a:lumMod val="50000"/>
            </a:schemeClr>
          </a:solidFill>
        </a:ln>
        <a:effectLst/>
      </c:spPr>
    </c:plotArea>
    <c:legend>
      <c:legendPos val="t"/>
      <c:layout>
        <c:manualLayout>
          <c:xMode val="edge"/>
          <c:yMode val="edge"/>
          <c:x val="0.38094865669881145"/>
          <c:y val="6.4597702687334009E-4"/>
          <c:w val="0.52081606653100943"/>
          <c:h val="8.9368807658600877E-2"/>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Werte_TOP5!$V$11</c:f>
              <c:numCache>
                <c:formatCode>0.00</c:formatCode>
                <c:ptCount val="1"/>
                <c:pt idx="0">
                  <c:v>0</c:v>
                </c:pt>
              </c:numCache>
            </c:numRef>
          </c:val>
          <c:extLst>
            <c:ext xmlns:c16="http://schemas.microsoft.com/office/drawing/2014/chart" uri="{C3380CC4-5D6E-409C-BE32-E72D297353CC}">
              <c16:uniqueId val="{00000000-33AC-4675-AB67-F1DC3004DDDE}"/>
            </c:ext>
          </c:extLst>
        </c:ser>
        <c:ser>
          <c:idx val="1"/>
          <c:order val="1"/>
          <c:spPr>
            <a:solidFill>
              <a:schemeClr val="accent2"/>
            </a:solidFill>
            <a:ln>
              <a:noFill/>
            </a:ln>
            <a:effectLst/>
          </c:spPr>
          <c:invertIfNegative val="0"/>
          <c:dPt>
            <c:idx val="0"/>
            <c:invertIfNegative val="0"/>
            <c:bubble3D val="0"/>
            <c:spPr>
              <a:solidFill>
                <a:srgbClr val="FFC5C5"/>
              </a:solidFill>
              <a:ln>
                <a:noFill/>
              </a:ln>
              <a:effectLst/>
            </c:spPr>
            <c:extLst>
              <c:ext xmlns:c16="http://schemas.microsoft.com/office/drawing/2014/chart" uri="{C3380CC4-5D6E-409C-BE32-E72D297353CC}">
                <c16:uniqueId val="{00000006-33AC-4675-AB67-F1DC3004DDD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Werte_TOP5!$W$11</c:f>
              <c:numCache>
                <c:formatCode>0.00</c:formatCode>
                <c:ptCount val="1"/>
                <c:pt idx="0">
                  <c:v>0.2</c:v>
                </c:pt>
              </c:numCache>
            </c:numRef>
          </c:val>
          <c:extLst>
            <c:ext xmlns:c16="http://schemas.microsoft.com/office/drawing/2014/chart" uri="{C3380CC4-5D6E-409C-BE32-E72D297353CC}">
              <c16:uniqueId val="{00000001-33AC-4675-AB67-F1DC3004DDDE}"/>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Werte_TOP5!$X$11</c:f>
              <c:numCache>
                <c:formatCode>0.00</c:formatCode>
                <c:ptCount val="1"/>
                <c:pt idx="0">
                  <c:v>0.46666666666666667</c:v>
                </c:pt>
              </c:numCache>
            </c:numRef>
          </c:val>
          <c:extLst>
            <c:ext xmlns:c16="http://schemas.microsoft.com/office/drawing/2014/chart" uri="{C3380CC4-5D6E-409C-BE32-E72D297353CC}">
              <c16:uniqueId val="{00000002-33AC-4675-AB67-F1DC3004DDDE}"/>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Werte_TOP5!$Y$11</c:f>
              <c:numCache>
                <c:formatCode>0.00</c:formatCode>
                <c:ptCount val="1"/>
                <c:pt idx="0">
                  <c:v>0.2</c:v>
                </c:pt>
              </c:numCache>
            </c:numRef>
          </c:val>
          <c:extLst>
            <c:ext xmlns:c16="http://schemas.microsoft.com/office/drawing/2014/chart" uri="{C3380CC4-5D6E-409C-BE32-E72D297353CC}">
              <c16:uniqueId val="{00000003-33AC-4675-AB67-F1DC3004DDDE}"/>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Werte_TOP5!$Z$11</c:f>
              <c:numCache>
                <c:formatCode>0.00</c:formatCode>
                <c:ptCount val="1"/>
                <c:pt idx="0">
                  <c:v>0.13333333333333333</c:v>
                </c:pt>
              </c:numCache>
            </c:numRef>
          </c:val>
          <c:extLst>
            <c:ext xmlns:c16="http://schemas.microsoft.com/office/drawing/2014/chart" uri="{C3380CC4-5D6E-409C-BE32-E72D297353CC}">
              <c16:uniqueId val="{00000004-33AC-4675-AB67-F1DC3004DDDE}"/>
            </c:ext>
          </c:extLst>
        </c:ser>
        <c:dLbls>
          <c:dLblPos val="outEnd"/>
          <c:showLegendKey val="0"/>
          <c:showVal val="1"/>
          <c:showCatName val="0"/>
          <c:showSerName val="0"/>
          <c:showPercent val="0"/>
          <c:showBubbleSize val="0"/>
        </c:dLbls>
        <c:gapWidth val="0"/>
        <c:overlap val="-10"/>
        <c:axId val="192851272"/>
        <c:axId val="192523064"/>
      </c:barChart>
      <c:catAx>
        <c:axId val="192851272"/>
        <c:scaling>
          <c:orientation val="minMax"/>
        </c:scaling>
        <c:delete val="1"/>
        <c:axPos val="b"/>
        <c:numFmt formatCode="General" sourceLinked="1"/>
        <c:majorTickMark val="none"/>
        <c:minorTickMark val="none"/>
        <c:tickLblPos val="nextTo"/>
        <c:crossAx val="192523064"/>
        <c:crosses val="autoZero"/>
        <c:auto val="1"/>
        <c:lblAlgn val="ctr"/>
        <c:lblOffset val="100"/>
        <c:noMultiLvlLbl val="0"/>
      </c:catAx>
      <c:valAx>
        <c:axId val="192523064"/>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2851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4932573083537E-2"/>
          <c:y val="5.4227178243560319E-2"/>
          <c:w val="0.85014037469454251"/>
          <c:h val="0.50882693889003716"/>
        </c:manualLayout>
      </c:layout>
      <c:lineChart>
        <c:grouping val="standard"/>
        <c:varyColors val="0"/>
        <c:ser>
          <c:idx val="2"/>
          <c:order val="1"/>
          <c:tx>
            <c:strRef>
              <c:f>Werte_Auswertung!$Y$5</c:f>
              <c:strCache>
                <c:ptCount val="1"/>
                <c:pt idx="0">
                  <c:v>Mittelwert</c:v>
                </c:pt>
              </c:strCache>
            </c:strRef>
          </c:tx>
          <c:spPr>
            <a:ln w="12700" cap="rnd">
              <a:solidFill>
                <a:schemeClr val="tx1"/>
              </a:solidFill>
              <a:prstDash val="sysDash"/>
              <a:round/>
            </a:ln>
            <a:effectLst/>
          </c:spPr>
          <c:marker>
            <c:symbol val="circle"/>
            <c:size val="9"/>
            <c:spPr>
              <a:noFill/>
              <a:ln w="9525">
                <a:solidFill>
                  <a:schemeClr val="tx1"/>
                </a:solidFill>
              </a:ln>
              <a:effectLst/>
            </c:spPr>
          </c:marker>
          <c:cat>
            <c:strRef>
              <c:f>Werte_Auswertung!$BY$7:$BY$47</c:f>
              <c:strCache>
                <c:ptCount val="41"/>
                <c:pt idx="0">
                  <c:v>1a Leistungsfähigkeit (System A)</c:v>
                </c:pt>
                <c:pt idx="1">
                  <c:v>1b Leistungsfähigkeit (System B)</c:v>
                </c:pt>
                <c:pt idx="2">
                  <c:v>2a Störungsanfälligkeit (System A)</c:v>
                </c:pt>
                <c:pt idx="3">
                  <c:v>2b Störungsanfälligkeit (System B)</c:v>
                </c:pt>
                <c:pt idx="4">
                  <c:v>3a Abhängigkeit (System A)</c:v>
                </c:pt>
                <c:pt idx="5">
                  <c:v>3b Abhängigkeit (System B)</c:v>
                </c:pt>
                <c:pt idx="6">
                  <c:v>4 Technologische Anpassungsfähigkeit </c:v>
                </c:pt>
                <c:pt idx="7">
                  <c:v>5a Redundanz im technischen System (System A)</c:v>
                </c:pt>
                <c:pt idx="8">
                  <c:v>5b Redundanz im technischen System (System B)</c:v>
                </c:pt>
                <c:pt idx="9">
                  <c:v>6 Redundanz im personellen Bereich </c:v>
                </c:pt>
                <c:pt idx="10">
                  <c:v>7 Puffervermögen</c:v>
                </c:pt>
                <c:pt idx="11">
                  <c:v>8 Dezentraler/entkoppelter Betrieb</c:v>
                </c:pt>
                <c:pt idx="12">
                  <c:v>9 Verfügbarkeit von Fachkräften</c:v>
                </c:pt>
                <c:pt idx="13">
                  <c:v>10 Kosten der Funktionswiederherstellung</c:v>
                </c:pt>
                <c:pt idx="14">
                  <c:v>11 Ökonomische Tragfähigkeit für Betreiber</c:v>
                </c:pt>
                <c:pt idx="15">
                  <c:v>12a Qualität und Quantität der Infrastrukturdienstleistung (System A)</c:v>
                </c:pt>
                <c:pt idx="16">
                  <c:v>12b Qualität und Quantität der Infrastrukturdienstleistung (System B)</c:v>
                </c:pt>
                <c:pt idx="17">
                  <c:v>13 Investitionsbedarf für Nutzer</c:v>
                </c:pt>
                <c:pt idx="18">
                  <c:v>14 Erforderliche Nutzerkompetenz</c:v>
                </c:pt>
                <c:pt idx="19">
                  <c:v>15a Endverbraucherpreis (System A)</c:v>
                </c:pt>
                <c:pt idx="20">
                  <c:v>15b Endverbraucherpreis (System B)</c:v>
                </c:pt>
                <c:pt idx="21">
                  <c:v>16 Primärenergieverbrauch</c:v>
                </c:pt>
                <c:pt idx="22">
                  <c:v>17 Endenergieverbrauch </c:v>
                </c:pt>
                <c:pt idx="23">
                  <c:v>18 Flächeninanspruchnahme</c:v>
                </c:pt>
                <c:pt idx="24">
                  <c:v>19 Schädliche Bodenveränderungen</c:v>
                </c:pt>
                <c:pt idx="25">
                  <c:v>20 Rohstoffbedarf</c:v>
                </c:pt>
                <c:pt idx="26">
                  <c:v>21 Abhängigkeit von kritischen Rohstoffen</c:v>
                </c:pt>
                <c:pt idx="27">
                  <c:v>22 Wasserverbrauch</c:v>
                </c:pt>
                <c:pt idx="28">
                  <c:v>23 Gewässerqualität</c:v>
                </c:pt>
                <c:pt idx="29">
                  <c:v>24 Treibhausgasemissionen</c:v>
                </c:pt>
                <c:pt idx="30">
                  <c:v>25 Emissionen umwelt- und gesundheitsgefährdender Stoffe in Gewässer, Luft, Boden</c:v>
                </c:pt>
                <c:pt idx="31">
                  <c:v>26 Lärmemissionen</c:v>
                </c:pt>
                <c:pt idx="32">
                  <c:v>27 Abfallaufkommen</c:v>
                </c:pt>
                <c:pt idx="33">
                  <c:v>28 Besonders geschützte Lebensräume und Arten </c:v>
                </c:pt>
                <c:pt idx="34">
                  <c:v>29 Alternative Flächenpotenziale</c:v>
                </c:pt>
                <c:pt idx="35">
                  <c:v> </c:v>
                </c:pt>
                <c:pt idx="36">
                  <c:v> </c:v>
                </c:pt>
                <c:pt idx="37">
                  <c:v> </c:v>
                </c:pt>
                <c:pt idx="38">
                  <c:v> </c:v>
                </c:pt>
                <c:pt idx="39">
                  <c:v> </c:v>
                </c:pt>
                <c:pt idx="40">
                  <c:v> </c:v>
                </c:pt>
              </c:strCache>
            </c:strRef>
          </c:cat>
          <c:val>
            <c:numRef>
              <c:f>[0]!MitWertAlle</c:f>
              <c:numCache>
                <c:formatCode>0.00</c:formatCode>
                <c:ptCount val="35"/>
                <c:pt idx="0">
                  <c:v>-0.33333333333333331</c:v>
                </c:pt>
                <c:pt idx="1">
                  <c:v>0.66666666666666663</c:v>
                </c:pt>
                <c:pt idx="2">
                  <c:v>0.66666666666666663</c:v>
                </c:pt>
                <c:pt idx="3">
                  <c:v>0.33333333333333331</c:v>
                </c:pt>
                <c:pt idx="4">
                  <c:v>0.33333333333333331</c:v>
                </c:pt>
                <c:pt idx="5">
                  <c:v>0</c:v>
                </c:pt>
                <c:pt idx="6">
                  <c:v>0</c:v>
                </c:pt>
                <c:pt idx="7">
                  <c:v>0</c:v>
                </c:pt>
                <c:pt idx="8">
                  <c:v>1.3333333333333333</c:v>
                </c:pt>
                <c:pt idx="9">
                  <c:v>0.66666666666666663</c:v>
                </c:pt>
                <c:pt idx="10">
                  <c:v>1.3333333333333333</c:v>
                </c:pt>
                <c:pt idx="11">
                  <c:v>0.66666666666666663</c:v>
                </c:pt>
                <c:pt idx="12">
                  <c:v>0.33333333333333331</c:v>
                </c:pt>
                <c:pt idx="13">
                  <c:v>0.33333333333333331</c:v>
                </c:pt>
                <c:pt idx="14">
                  <c:v>0.66666666666666663</c:v>
                </c:pt>
                <c:pt idx="15">
                  <c:v>0.66666666666666663</c:v>
                </c:pt>
                <c:pt idx="16">
                  <c:v>1.3333333333333333</c:v>
                </c:pt>
                <c:pt idx="17">
                  <c:v>0.33333333333333331</c:v>
                </c:pt>
                <c:pt idx="18">
                  <c:v>0.33333333333333331</c:v>
                </c:pt>
                <c:pt idx="19">
                  <c:v>-1</c:v>
                </c:pt>
                <c:pt idx="20">
                  <c:v>0.66666666666666663</c:v>
                </c:pt>
                <c:pt idx="21">
                  <c:v>0.33333333333333331</c:v>
                </c:pt>
                <c:pt idx="22">
                  <c:v>0.66666666666666663</c:v>
                </c:pt>
                <c:pt idx="23">
                  <c:v>2</c:v>
                </c:pt>
                <c:pt idx="24">
                  <c:v>1.3333333333333333</c:v>
                </c:pt>
                <c:pt idx="25">
                  <c:v>1.6666666666666667</c:v>
                </c:pt>
                <c:pt idx="26">
                  <c:v>0.66666666666666663</c:v>
                </c:pt>
                <c:pt idx="27">
                  <c:v>0.66666666666666663</c:v>
                </c:pt>
                <c:pt idx="28">
                  <c:v>0</c:v>
                </c:pt>
                <c:pt idx="29" formatCode="0.0000">
                  <c:v>-0.33333333333333331</c:v>
                </c:pt>
                <c:pt idx="30">
                  <c:v>-0.66666666666666663</c:v>
                </c:pt>
                <c:pt idx="31">
                  <c:v>0</c:v>
                </c:pt>
                <c:pt idx="32">
                  <c:v>0.33333333333333331</c:v>
                </c:pt>
                <c:pt idx="33">
                  <c:v>1.2</c:v>
                </c:pt>
                <c:pt idx="34">
                  <c:v>1.3333333333333333</c:v>
                </c:pt>
              </c:numCache>
            </c:numRef>
          </c:val>
          <c:smooth val="0"/>
          <c:extLst>
            <c:ext xmlns:c16="http://schemas.microsoft.com/office/drawing/2014/chart" uri="{C3380CC4-5D6E-409C-BE32-E72D297353CC}">
              <c16:uniqueId val="{00000000-5C45-4B06-A7F9-38220118B185}"/>
            </c:ext>
          </c:extLst>
        </c:ser>
        <c:dLbls>
          <c:showLegendKey val="0"/>
          <c:showVal val="0"/>
          <c:showCatName val="0"/>
          <c:showSerName val="0"/>
          <c:showPercent val="0"/>
          <c:showBubbleSize val="0"/>
        </c:dLbls>
        <c:marker val="1"/>
        <c:smooth val="0"/>
        <c:axId val="633518488"/>
        <c:axId val="633522408"/>
      </c:lineChart>
      <c:scatterChart>
        <c:scatterStyle val="lineMarker"/>
        <c:varyColors val="0"/>
        <c:ser>
          <c:idx val="1"/>
          <c:order val="0"/>
          <c:tx>
            <c:strRef>
              <c:f>Werte_Auswertung!$AB$5</c:f>
              <c:strCache>
                <c:ptCount val="1"/>
                <c:pt idx="0">
                  <c:v>Quartil 1</c:v>
                </c:pt>
              </c:strCache>
            </c:strRef>
          </c:tx>
          <c:spPr>
            <a:ln w="25400" cap="rnd">
              <a:noFill/>
              <a:round/>
            </a:ln>
            <a:effectLst/>
          </c:spPr>
          <c:marker>
            <c:symbol val="dash"/>
            <c:size val="10"/>
            <c:spPr>
              <a:solidFill>
                <a:schemeClr val="accent2">
                  <a:lumMod val="75000"/>
                </a:schemeClr>
              </a:solidFill>
              <a:ln w="9525">
                <a:solidFill>
                  <a:schemeClr val="accent2"/>
                </a:solidFill>
              </a:ln>
              <a:effectLst/>
            </c:spPr>
          </c:marker>
          <c:xVal>
            <c:strRef>
              <c:f>[0]!KriterienGrafik</c:f>
              <c:strCache>
                <c:ptCount val="35"/>
                <c:pt idx="0">
                  <c:v>Leistungsfähigkeit (System A)</c:v>
                </c:pt>
                <c:pt idx="1">
                  <c:v>Leistungsfähigkeit (System B)</c:v>
                </c:pt>
                <c:pt idx="2">
                  <c:v>Störungsanfälligkeit (System A)</c:v>
                </c:pt>
                <c:pt idx="3">
                  <c:v>Störungsanfälligkeit (System B)</c:v>
                </c:pt>
                <c:pt idx="4">
                  <c:v>Abhängigkeit (System A)</c:v>
                </c:pt>
                <c:pt idx="5">
                  <c:v>Abhängigkeit (System B)</c:v>
                </c:pt>
                <c:pt idx="6">
                  <c:v>Technologische Anpassungsfähigkeit </c:v>
                </c:pt>
                <c:pt idx="7">
                  <c:v>Redundanz im technischen System (System A)</c:v>
                </c:pt>
                <c:pt idx="8">
                  <c:v>Redundanz im technischen System (System B)</c:v>
                </c:pt>
                <c:pt idx="9">
                  <c:v>Redundanz im personellen Bereich </c:v>
                </c:pt>
                <c:pt idx="10">
                  <c:v>Puffervermögen</c:v>
                </c:pt>
                <c:pt idx="11">
                  <c:v>Dezentraler/entkoppelter Betrieb</c:v>
                </c:pt>
                <c:pt idx="12">
                  <c:v>Verfügbarkeit von Fachkräften</c:v>
                </c:pt>
                <c:pt idx="13">
                  <c:v>Kosten der Funktionswiederherstellung</c:v>
                </c:pt>
                <c:pt idx="14">
                  <c:v>Ökonomische Tragfähigkeit für Betreiber</c:v>
                </c:pt>
                <c:pt idx="15">
                  <c:v>Qualität und Quantität der Infrastrukturdienstleistung (System A)</c:v>
                </c:pt>
                <c:pt idx="16">
                  <c:v>Qualität und Quantität der Infrastrukturdienstleistung (System B)</c:v>
                </c:pt>
                <c:pt idx="17">
                  <c:v>Investitionsbedarf für Nutzer</c:v>
                </c:pt>
                <c:pt idx="18">
                  <c:v>Erforderliche Nutzerkompetenz</c:v>
                </c:pt>
                <c:pt idx="19">
                  <c:v>Endverbraucherpreis (System A)</c:v>
                </c:pt>
                <c:pt idx="20">
                  <c:v>Endverbraucherpreis (System B)</c:v>
                </c:pt>
                <c:pt idx="21">
                  <c:v>Primärenergieverbrauch</c:v>
                </c:pt>
                <c:pt idx="22">
                  <c:v>Endenergieverbrauch </c:v>
                </c:pt>
                <c:pt idx="23">
                  <c:v>Flächeninanspruchnahme</c:v>
                </c:pt>
                <c:pt idx="24">
                  <c:v>Schädliche Bodenveränderungen</c:v>
                </c:pt>
                <c:pt idx="25">
                  <c:v>Rohstoffbedarf</c:v>
                </c:pt>
                <c:pt idx="26">
                  <c:v>Abhängigkeit von kritischen Rohstoffen</c:v>
                </c:pt>
                <c:pt idx="27">
                  <c:v>Wasserverbrauch</c:v>
                </c:pt>
                <c:pt idx="28">
                  <c:v>Gewässerqualität</c:v>
                </c:pt>
                <c:pt idx="29">
                  <c:v>Treibhausgasemissionen</c:v>
                </c:pt>
                <c:pt idx="30">
                  <c:v>Emissionen umwelt- und gesundheitsgefährdender Stoffe in Gewässer, Luft, Boden</c:v>
                </c:pt>
                <c:pt idx="31">
                  <c:v>Lärmemissionen</c:v>
                </c:pt>
                <c:pt idx="32">
                  <c:v>Abfallaufkommen</c:v>
                </c:pt>
                <c:pt idx="33">
                  <c:v>Besonders geschützte Lebensräume und Arten </c:v>
                </c:pt>
                <c:pt idx="34">
                  <c:v>Alternative Flächenpotenziale</c:v>
                </c:pt>
              </c:strCache>
            </c:strRef>
          </c:xVal>
          <c:yVal>
            <c:numRef>
              <c:f>[0]!Q1Alle</c:f>
              <c:numCache>
                <c:formatCode>0.00</c:formatCode>
                <c:ptCount val="35"/>
                <c:pt idx="0">
                  <c:v>-1</c:v>
                </c:pt>
                <c:pt idx="1">
                  <c:v>0</c:v>
                </c:pt>
                <c:pt idx="2">
                  <c:v>0</c:v>
                </c:pt>
                <c:pt idx="3">
                  <c:v>0</c:v>
                </c:pt>
                <c:pt idx="4">
                  <c:v>-0.5</c:v>
                </c:pt>
                <c:pt idx="5">
                  <c:v>-0.5</c:v>
                </c:pt>
                <c:pt idx="6">
                  <c:v>-0.5</c:v>
                </c:pt>
                <c:pt idx="7">
                  <c:v>-1</c:v>
                </c:pt>
                <c:pt idx="8">
                  <c:v>1</c:v>
                </c:pt>
                <c:pt idx="9">
                  <c:v>0</c:v>
                </c:pt>
                <c:pt idx="10">
                  <c:v>1</c:v>
                </c:pt>
                <c:pt idx="11">
                  <c:v>0</c:v>
                </c:pt>
                <c:pt idx="12">
                  <c:v>-0.5</c:v>
                </c:pt>
                <c:pt idx="13">
                  <c:v>0</c:v>
                </c:pt>
                <c:pt idx="14">
                  <c:v>0</c:v>
                </c:pt>
                <c:pt idx="15">
                  <c:v>0</c:v>
                </c:pt>
                <c:pt idx="16">
                  <c:v>1</c:v>
                </c:pt>
                <c:pt idx="17">
                  <c:v>-0.5</c:v>
                </c:pt>
                <c:pt idx="18">
                  <c:v>0</c:v>
                </c:pt>
                <c:pt idx="19">
                  <c:v>-1.5</c:v>
                </c:pt>
                <c:pt idx="20">
                  <c:v>0</c:v>
                </c:pt>
                <c:pt idx="21">
                  <c:v>0</c:v>
                </c:pt>
                <c:pt idx="22">
                  <c:v>0</c:v>
                </c:pt>
                <c:pt idx="23">
                  <c:v>2</c:v>
                </c:pt>
                <c:pt idx="24">
                  <c:v>1</c:v>
                </c:pt>
                <c:pt idx="25">
                  <c:v>1.5</c:v>
                </c:pt>
                <c:pt idx="26">
                  <c:v>0</c:v>
                </c:pt>
                <c:pt idx="27">
                  <c:v>0</c:v>
                </c:pt>
                <c:pt idx="28">
                  <c:v>-0.5</c:v>
                </c:pt>
                <c:pt idx="29">
                  <c:v>-0.5</c:v>
                </c:pt>
                <c:pt idx="30">
                  <c:v>-1.5</c:v>
                </c:pt>
                <c:pt idx="31">
                  <c:v>-0.5</c:v>
                </c:pt>
                <c:pt idx="32">
                  <c:v>-0.5</c:v>
                </c:pt>
                <c:pt idx="33">
                  <c:v>1</c:v>
                </c:pt>
                <c:pt idx="34">
                  <c:v>1</c:v>
                </c:pt>
              </c:numCache>
            </c:numRef>
          </c:yVal>
          <c:smooth val="0"/>
          <c:extLst>
            <c:ext xmlns:c16="http://schemas.microsoft.com/office/drawing/2014/chart" uri="{C3380CC4-5D6E-409C-BE32-E72D297353CC}">
              <c16:uniqueId val="{00000001-5C45-4B06-A7F9-38220118B185}"/>
            </c:ext>
          </c:extLst>
        </c:ser>
        <c:ser>
          <c:idx val="4"/>
          <c:order val="2"/>
          <c:tx>
            <c:strRef>
              <c:f>Werte_Auswertung!$AD$5</c:f>
              <c:strCache>
                <c:ptCount val="1"/>
                <c:pt idx="0">
                  <c:v>Quartil 3</c:v>
                </c:pt>
              </c:strCache>
            </c:strRef>
          </c:tx>
          <c:spPr>
            <a:ln w="25400" cap="rnd">
              <a:noFill/>
              <a:round/>
            </a:ln>
            <a:effectLst/>
          </c:spPr>
          <c:marker>
            <c:symbol val="dash"/>
            <c:size val="9"/>
            <c:spPr>
              <a:solidFill>
                <a:schemeClr val="accent6">
                  <a:lumMod val="75000"/>
                </a:schemeClr>
              </a:solidFill>
              <a:ln w="9525">
                <a:noFill/>
              </a:ln>
              <a:effectLst/>
            </c:spPr>
          </c:marker>
          <c:xVal>
            <c:strRef>
              <c:f>[0]!KriterienGrafik</c:f>
              <c:strCache>
                <c:ptCount val="35"/>
                <c:pt idx="0">
                  <c:v>Leistungsfähigkeit (System A)</c:v>
                </c:pt>
                <c:pt idx="1">
                  <c:v>Leistungsfähigkeit (System B)</c:v>
                </c:pt>
                <c:pt idx="2">
                  <c:v>Störungsanfälligkeit (System A)</c:v>
                </c:pt>
                <c:pt idx="3">
                  <c:v>Störungsanfälligkeit (System B)</c:v>
                </c:pt>
                <c:pt idx="4">
                  <c:v>Abhängigkeit (System A)</c:v>
                </c:pt>
                <c:pt idx="5">
                  <c:v>Abhängigkeit (System B)</c:v>
                </c:pt>
                <c:pt idx="6">
                  <c:v>Technologische Anpassungsfähigkeit </c:v>
                </c:pt>
                <c:pt idx="7">
                  <c:v>Redundanz im technischen System (System A)</c:v>
                </c:pt>
                <c:pt idx="8">
                  <c:v>Redundanz im technischen System (System B)</c:v>
                </c:pt>
                <c:pt idx="9">
                  <c:v>Redundanz im personellen Bereich </c:v>
                </c:pt>
                <c:pt idx="10">
                  <c:v>Puffervermögen</c:v>
                </c:pt>
                <c:pt idx="11">
                  <c:v>Dezentraler/entkoppelter Betrieb</c:v>
                </c:pt>
                <c:pt idx="12">
                  <c:v>Verfügbarkeit von Fachkräften</c:v>
                </c:pt>
                <c:pt idx="13">
                  <c:v>Kosten der Funktionswiederherstellung</c:v>
                </c:pt>
                <c:pt idx="14">
                  <c:v>Ökonomische Tragfähigkeit für Betreiber</c:v>
                </c:pt>
                <c:pt idx="15">
                  <c:v>Qualität und Quantität der Infrastrukturdienstleistung (System A)</c:v>
                </c:pt>
                <c:pt idx="16">
                  <c:v>Qualität und Quantität der Infrastrukturdienstleistung (System B)</c:v>
                </c:pt>
                <c:pt idx="17">
                  <c:v>Investitionsbedarf für Nutzer</c:v>
                </c:pt>
                <c:pt idx="18">
                  <c:v>Erforderliche Nutzerkompetenz</c:v>
                </c:pt>
                <c:pt idx="19">
                  <c:v>Endverbraucherpreis (System A)</c:v>
                </c:pt>
                <c:pt idx="20">
                  <c:v>Endverbraucherpreis (System B)</c:v>
                </c:pt>
                <c:pt idx="21">
                  <c:v>Primärenergieverbrauch</c:v>
                </c:pt>
                <c:pt idx="22">
                  <c:v>Endenergieverbrauch </c:v>
                </c:pt>
                <c:pt idx="23">
                  <c:v>Flächeninanspruchnahme</c:v>
                </c:pt>
                <c:pt idx="24">
                  <c:v>Schädliche Bodenveränderungen</c:v>
                </c:pt>
                <c:pt idx="25">
                  <c:v>Rohstoffbedarf</c:v>
                </c:pt>
                <c:pt idx="26">
                  <c:v>Abhängigkeit von kritischen Rohstoffen</c:v>
                </c:pt>
                <c:pt idx="27">
                  <c:v>Wasserverbrauch</c:v>
                </c:pt>
                <c:pt idx="28">
                  <c:v>Gewässerqualität</c:v>
                </c:pt>
                <c:pt idx="29">
                  <c:v>Treibhausgasemissionen</c:v>
                </c:pt>
                <c:pt idx="30">
                  <c:v>Emissionen umwelt- und gesundheitsgefährdender Stoffe in Gewässer, Luft, Boden</c:v>
                </c:pt>
                <c:pt idx="31">
                  <c:v>Lärmemissionen</c:v>
                </c:pt>
                <c:pt idx="32">
                  <c:v>Abfallaufkommen</c:v>
                </c:pt>
                <c:pt idx="33">
                  <c:v>Besonders geschützte Lebensräume und Arten </c:v>
                </c:pt>
                <c:pt idx="34">
                  <c:v>Alternative Flächenpotenziale</c:v>
                </c:pt>
              </c:strCache>
            </c:strRef>
          </c:xVal>
          <c:yVal>
            <c:numRef>
              <c:f>[0]!Q3Alle</c:f>
              <c:numCache>
                <c:formatCode>0.00</c:formatCode>
                <c:ptCount val="35"/>
                <c:pt idx="0">
                  <c:v>0.5</c:v>
                </c:pt>
                <c:pt idx="1">
                  <c:v>1.5</c:v>
                </c:pt>
                <c:pt idx="2">
                  <c:v>1</c:v>
                </c:pt>
                <c:pt idx="3">
                  <c:v>0.5</c:v>
                </c:pt>
                <c:pt idx="4">
                  <c:v>1</c:v>
                </c:pt>
                <c:pt idx="5">
                  <c:v>0.5</c:v>
                </c:pt>
                <c:pt idx="6">
                  <c:v>0.5</c:v>
                </c:pt>
                <c:pt idx="7">
                  <c:v>0.5</c:v>
                </c:pt>
                <c:pt idx="8">
                  <c:v>1.5</c:v>
                </c:pt>
                <c:pt idx="9">
                  <c:v>1.5</c:v>
                </c:pt>
                <c:pt idx="10">
                  <c:v>2</c:v>
                </c:pt>
                <c:pt idx="11">
                  <c:v>1</c:v>
                </c:pt>
                <c:pt idx="12">
                  <c:v>1</c:v>
                </c:pt>
                <c:pt idx="13">
                  <c:v>1</c:v>
                </c:pt>
                <c:pt idx="14">
                  <c:v>1.5</c:v>
                </c:pt>
                <c:pt idx="15">
                  <c:v>1.5</c:v>
                </c:pt>
                <c:pt idx="16">
                  <c:v>2</c:v>
                </c:pt>
                <c:pt idx="17">
                  <c:v>1</c:v>
                </c:pt>
                <c:pt idx="18">
                  <c:v>0.5</c:v>
                </c:pt>
                <c:pt idx="19">
                  <c:v>-0.5</c:v>
                </c:pt>
                <c:pt idx="20">
                  <c:v>1.5</c:v>
                </c:pt>
                <c:pt idx="21">
                  <c:v>1</c:v>
                </c:pt>
                <c:pt idx="22">
                  <c:v>1.5</c:v>
                </c:pt>
                <c:pt idx="23">
                  <c:v>2</c:v>
                </c:pt>
                <c:pt idx="24">
                  <c:v>2</c:v>
                </c:pt>
                <c:pt idx="25">
                  <c:v>2</c:v>
                </c:pt>
                <c:pt idx="26">
                  <c:v>1.5</c:v>
                </c:pt>
                <c:pt idx="27">
                  <c:v>1.5</c:v>
                </c:pt>
                <c:pt idx="28">
                  <c:v>0.5</c:v>
                </c:pt>
                <c:pt idx="29">
                  <c:v>0</c:v>
                </c:pt>
                <c:pt idx="30">
                  <c:v>0</c:v>
                </c:pt>
                <c:pt idx="31">
                  <c:v>1</c:v>
                </c:pt>
                <c:pt idx="32">
                  <c:v>1.5</c:v>
                </c:pt>
                <c:pt idx="33">
                  <c:v>2</c:v>
                </c:pt>
                <c:pt idx="34">
                  <c:v>1.5</c:v>
                </c:pt>
              </c:numCache>
            </c:numRef>
          </c:yVal>
          <c:smooth val="0"/>
          <c:extLst>
            <c:ext xmlns:c16="http://schemas.microsoft.com/office/drawing/2014/chart" uri="{C3380CC4-5D6E-409C-BE32-E72D297353CC}">
              <c16:uniqueId val="{00000002-5C45-4B06-A7F9-38220118B185}"/>
            </c:ext>
          </c:extLst>
        </c:ser>
        <c:dLbls>
          <c:showLegendKey val="0"/>
          <c:showVal val="0"/>
          <c:showCatName val="0"/>
          <c:showSerName val="0"/>
          <c:showPercent val="0"/>
          <c:showBubbleSize val="0"/>
        </c:dLbls>
        <c:axId val="633518488"/>
        <c:axId val="633522408"/>
      </c:scatterChart>
      <c:catAx>
        <c:axId val="633518488"/>
        <c:scaling>
          <c:orientation val="minMax"/>
        </c:scaling>
        <c:delete val="0"/>
        <c:axPos val="b"/>
        <c:majorGridlines>
          <c:spPr>
            <a:ln w="9525" cap="flat" cmpd="sng" algn="ctr">
              <a:solidFill>
                <a:schemeClr val="tx1">
                  <a:lumMod val="50000"/>
                  <a:lumOff val="50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e-DE"/>
          </a:p>
        </c:txPr>
        <c:crossAx val="633522408"/>
        <c:crosses val="autoZero"/>
        <c:auto val="1"/>
        <c:lblAlgn val="ctr"/>
        <c:lblOffset val="100"/>
        <c:noMultiLvlLbl val="0"/>
      </c:catAx>
      <c:valAx>
        <c:axId val="633522408"/>
        <c:scaling>
          <c:orientation val="minMax"/>
          <c:max val="2"/>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de-DE" sz="1400">
                    <a:solidFill>
                      <a:srgbClr val="FF0000"/>
                    </a:solidFill>
                  </a:rPr>
                  <a:t>negativ bewertet &lt;&lt;  </a:t>
                </a:r>
                <a:r>
                  <a:rPr lang="de-DE" sz="1400"/>
                  <a:t>|  </a:t>
                </a:r>
                <a:r>
                  <a:rPr lang="de-DE" sz="1400">
                    <a:solidFill>
                      <a:schemeClr val="accent6">
                        <a:lumMod val="75000"/>
                      </a:schemeClr>
                    </a:solidFill>
                  </a:rPr>
                  <a:t>&gt;&gt;</a:t>
                </a:r>
                <a:r>
                  <a:rPr lang="de-DE" sz="1400" baseline="0">
                    <a:solidFill>
                      <a:schemeClr val="accent6">
                        <a:lumMod val="75000"/>
                      </a:schemeClr>
                    </a:solidFill>
                  </a:rPr>
                  <a:t> positiv bewertet</a:t>
                </a:r>
                <a:endParaRPr lang="de-DE" sz="1400">
                  <a:solidFill>
                    <a:schemeClr val="accent6">
                      <a:lumMod val="75000"/>
                    </a:schemeClr>
                  </a:solidFill>
                </a:endParaRP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633518488"/>
        <c:crosses val="autoZero"/>
        <c:crossBetween val="between"/>
        <c:majorUnit val="1"/>
        <c:minorUnit val="1"/>
      </c:valAx>
      <c:spPr>
        <a:gradFill flip="none" rotWithShape="1">
          <a:gsLst>
            <a:gs pos="47000">
              <a:srgbClr val="FFC5C5"/>
            </a:gs>
            <a:gs pos="49000">
              <a:srgbClr val="FFC5C5"/>
            </a:gs>
            <a:gs pos="51000">
              <a:srgbClr val="BCDBA9"/>
            </a:gs>
          </a:gsLst>
          <a:lin ang="16200000" scaled="1"/>
          <a:tileRect/>
        </a:gradFill>
        <a:ln>
          <a:solidFill>
            <a:schemeClr val="bg1">
              <a:lumMod val="50000"/>
            </a:schemeClr>
          </a:solidFill>
        </a:ln>
        <a:effectLst/>
      </c:spPr>
    </c:plotArea>
    <c:legend>
      <c:legendPos val="t"/>
      <c:layout>
        <c:manualLayout>
          <c:xMode val="edge"/>
          <c:yMode val="edge"/>
          <c:x val="0.37055479929415602"/>
          <c:y val="6.4607318188399055E-4"/>
          <c:w val="0.52202642466301885"/>
          <c:h val="3.4993146128317984E-2"/>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Werte_TOP5!$V$12</c:f>
              <c:numCache>
                <c:formatCode>0.00</c:formatCode>
                <c:ptCount val="1"/>
                <c:pt idx="0">
                  <c:v>0</c:v>
                </c:pt>
              </c:numCache>
            </c:numRef>
          </c:val>
          <c:extLst>
            <c:ext xmlns:c16="http://schemas.microsoft.com/office/drawing/2014/chart" uri="{C3380CC4-5D6E-409C-BE32-E72D297353CC}">
              <c16:uniqueId val="{00000000-B4B4-4119-8EFC-F05C0C115218}"/>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Werte_TOP5!$W$12</c:f>
              <c:numCache>
                <c:formatCode>0.00</c:formatCode>
                <c:ptCount val="1"/>
                <c:pt idx="0">
                  <c:v>0.25</c:v>
                </c:pt>
              </c:numCache>
            </c:numRef>
          </c:val>
          <c:extLst>
            <c:ext xmlns:c16="http://schemas.microsoft.com/office/drawing/2014/chart" uri="{C3380CC4-5D6E-409C-BE32-E72D297353CC}">
              <c16:uniqueId val="{00000001-B4B4-4119-8EFC-F05C0C115218}"/>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Werte_TOP5!$X$12</c:f>
              <c:numCache>
                <c:formatCode>0.00</c:formatCode>
                <c:ptCount val="1"/>
                <c:pt idx="0">
                  <c:v>8.3333333333333329E-2</c:v>
                </c:pt>
              </c:numCache>
            </c:numRef>
          </c:val>
          <c:extLst>
            <c:ext xmlns:c16="http://schemas.microsoft.com/office/drawing/2014/chart" uri="{C3380CC4-5D6E-409C-BE32-E72D297353CC}">
              <c16:uniqueId val="{00000002-B4B4-4119-8EFC-F05C0C115218}"/>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Werte_TOP5!$Y$12</c:f>
              <c:numCache>
                <c:formatCode>0.00</c:formatCode>
                <c:ptCount val="1"/>
                <c:pt idx="0">
                  <c:v>0.25</c:v>
                </c:pt>
              </c:numCache>
            </c:numRef>
          </c:val>
          <c:extLst>
            <c:ext xmlns:c16="http://schemas.microsoft.com/office/drawing/2014/chart" uri="{C3380CC4-5D6E-409C-BE32-E72D297353CC}">
              <c16:uniqueId val="{00000003-B4B4-4119-8EFC-F05C0C115218}"/>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Werte_TOP5!$Z$12</c:f>
              <c:numCache>
                <c:formatCode>0.00</c:formatCode>
                <c:ptCount val="1"/>
                <c:pt idx="0">
                  <c:v>0.41666666666666669</c:v>
                </c:pt>
              </c:numCache>
            </c:numRef>
          </c:val>
          <c:extLst>
            <c:ext xmlns:c16="http://schemas.microsoft.com/office/drawing/2014/chart" uri="{C3380CC4-5D6E-409C-BE32-E72D297353CC}">
              <c16:uniqueId val="{00000004-B4B4-4119-8EFC-F05C0C115218}"/>
            </c:ext>
          </c:extLst>
        </c:ser>
        <c:dLbls>
          <c:dLblPos val="outEnd"/>
          <c:showLegendKey val="0"/>
          <c:showVal val="1"/>
          <c:showCatName val="0"/>
          <c:showSerName val="0"/>
          <c:showPercent val="0"/>
          <c:showBubbleSize val="0"/>
        </c:dLbls>
        <c:gapWidth val="0"/>
        <c:overlap val="-10"/>
        <c:axId val="191389192"/>
        <c:axId val="138068304"/>
      </c:barChart>
      <c:catAx>
        <c:axId val="191389192"/>
        <c:scaling>
          <c:orientation val="minMax"/>
        </c:scaling>
        <c:delete val="1"/>
        <c:axPos val="b"/>
        <c:numFmt formatCode="General" sourceLinked="1"/>
        <c:majorTickMark val="none"/>
        <c:minorTickMark val="none"/>
        <c:tickLblPos val="nextTo"/>
        <c:crossAx val="138068304"/>
        <c:crosses val="autoZero"/>
        <c:auto val="1"/>
        <c:lblAlgn val="ctr"/>
        <c:lblOffset val="100"/>
        <c:noMultiLvlLbl val="0"/>
      </c:catAx>
      <c:valAx>
        <c:axId val="138068304"/>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1389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Werte_TOP5!$V$13</c:f>
              <c:numCache>
                <c:formatCode>0.00</c:formatCode>
                <c:ptCount val="1"/>
                <c:pt idx="0">
                  <c:v>0</c:v>
                </c:pt>
              </c:numCache>
            </c:numRef>
          </c:val>
          <c:extLst>
            <c:ext xmlns:c16="http://schemas.microsoft.com/office/drawing/2014/chart" uri="{C3380CC4-5D6E-409C-BE32-E72D297353CC}">
              <c16:uniqueId val="{00000000-D532-437D-9B94-08C1C43B90ED}"/>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Werte_TOP5!$W$13</c:f>
              <c:numCache>
                <c:formatCode>0.00</c:formatCode>
                <c:ptCount val="1"/>
                <c:pt idx="0">
                  <c:v>0.22222222222222221</c:v>
                </c:pt>
              </c:numCache>
            </c:numRef>
          </c:val>
          <c:extLst>
            <c:ext xmlns:c16="http://schemas.microsoft.com/office/drawing/2014/chart" uri="{C3380CC4-5D6E-409C-BE32-E72D297353CC}">
              <c16:uniqueId val="{00000001-D532-437D-9B94-08C1C43B90ED}"/>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Werte_TOP5!$X$13</c:f>
              <c:numCache>
                <c:formatCode>0.00</c:formatCode>
                <c:ptCount val="1"/>
                <c:pt idx="0">
                  <c:v>0.33333333333333331</c:v>
                </c:pt>
              </c:numCache>
            </c:numRef>
          </c:val>
          <c:extLst>
            <c:ext xmlns:c16="http://schemas.microsoft.com/office/drawing/2014/chart" uri="{C3380CC4-5D6E-409C-BE32-E72D297353CC}">
              <c16:uniqueId val="{00000002-D532-437D-9B94-08C1C43B90ED}"/>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Werte_TOP5!$Y$13</c:f>
              <c:numCache>
                <c:formatCode>0.00</c:formatCode>
                <c:ptCount val="1"/>
                <c:pt idx="0">
                  <c:v>0.22222222222222221</c:v>
                </c:pt>
              </c:numCache>
            </c:numRef>
          </c:val>
          <c:extLst>
            <c:ext xmlns:c16="http://schemas.microsoft.com/office/drawing/2014/chart" uri="{C3380CC4-5D6E-409C-BE32-E72D297353CC}">
              <c16:uniqueId val="{00000003-D532-437D-9B94-08C1C43B90ED}"/>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Werte_TOP5!$Z$13</c:f>
              <c:numCache>
                <c:formatCode>0.00</c:formatCode>
                <c:ptCount val="1"/>
                <c:pt idx="0">
                  <c:v>0.22222222222222221</c:v>
                </c:pt>
              </c:numCache>
            </c:numRef>
          </c:val>
          <c:extLst>
            <c:ext xmlns:c16="http://schemas.microsoft.com/office/drawing/2014/chart" uri="{C3380CC4-5D6E-409C-BE32-E72D297353CC}">
              <c16:uniqueId val="{00000004-D532-437D-9B94-08C1C43B90ED}"/>
            </c:ext>
          </c:extLst>
        </c:ser>
        <c:dLbls>
          <c:dLblPos val="outEnd"/>
          <c:showLegendKey val="0"/>
          <c:showVal val="1"/>
          <c:showCatName val="0"/>
          <c:showSerName val="0"/>
          <c:showPercent val="0"/>
          <c:showBubbleSize val="0"/>
        </c:dLbls>
        <c:gapWidth val="0"/>
        <c:overlap val="-10"/>
        <c:axId val="190971280"/>
        <c:axId val="137484480"/>
      </c:barChart>
      <c:catAx>
        <c:axId val="190971280"/>
        <c:scaling>
          <c:orientation val="minMax"/>
        </c:scaling>
        <c:delete val="1"/>
        <c:axPos val="b"/>
        <c:numFmt formatCode="General" sourceLinked="1"/>
        <c:majorTickMark val="none"/>
        <c:minorTickMark val="none"/>
        <c:tickLblPos val="nextTo"/>
        <c:crossAx val="137484480"/>
        <c:crosses val="autoZero"/>
        <c:auto val="1"/>
        <c:lblAlgn val="ctr"/>
        <c:lblOffset val="100"/>
        <c:noMultiLvlLbl val="0"/>
      </c:catAx>
      <c:valAx>
        <c:axId val="137484480"/>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0971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Werte_TOP5!$V$14</c:f>
              <c:numCache>
                <c:formatCode>0.00</c:formatCode>
                <c:ptCount val="1"/>
                <c:pt idx="0">
                  <c:v>0</c:v>
                </c:pt>
              </c:numCache>
            </c:numRef>
          </c:val>
          <c:extLst>
            <c:ext xmlns:c16="http://schemas.microsoft.com/office/drawing/2014/chart" uri="{C3380CC4-5D6E-409C-BE32-E72D297353CC}">
              <c16:uniqueId val="{00000000-DC32-40F2-B75E-0C3903372B89}"/>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Werte_TOP5!$W$14</c:f>
              <c:numCache>
                <c:formatCode>0.00</c:formatCode>
                <c:ptCount val="1"/>
                <c:pt idx="0">
                  <c:v>0.33333333333333331</c:v>
                </c:pt>
              </c:numCache>
            </c:numRef>
          </c:val>
          <c:extLst>
            <c:ext xmlns:c16="http://schemas.microsoft.com/office/drawing/2014/chart" uri="{C3380CC4-5D6E-409C-BE32-E72D297353CC}">
              <c16:uniqueId val="{00000001-DC32-40F2-B75E-0C3903372B89}"/>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Werte_TOP5!$X$14</c:f>
              <c:numCache>
                <c:formatCode>0.00</c:formatCode>
                <c:ptCount val="1"/>
                <c:pt idx="0">
                  <c:v>0</c:v>
                </c:pt>
              </c:numCache>
            </c:numRef>
          </c:val>
          <c:extLst>
            <c:ext xmlns:c16="http://schemas.microsoft.com/office/drawing/2014/chart" uri="{C3380CC4-5D6E-409C-BE32-E72D297353CC}">
              <c16:uniqueId val="{00000002-DC32-40F2-B75E-0C3903372B89}"/>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Werte_TOP5!$Y$14</c:f>
              <c:numCache>
                <c:formatCode>0.00</c:formatCode>
                <c:ptCount val="1"/>
                <c:pt idx="0">
                  <c:v>0.33333333333333331</c:v>
                </c:pt>
              </c:numCache>
            </c:numRef>
          </c:val>
          <c:extLst>
            <c:ext xmlns:c16="http://schemas.microsoft.com/office/drawing/2014/chart" uri="{C3380CC4-5D6E-409C-BE32-E72D297353CC}">
              <c16:uniqueId val="{00000003-DC32-40F2-B75E-0C3903372B89}"/>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Werte_TOP5!$Z$14</c:f>
              <c:numCache>
                <c:formatCode>0.00</c:formatCode>
                <c:ptCount val="1"/>
                <c:pt idx="0">
                  <c:v>0.33333333333333331</c:v>
                </c:pt>
              </c:numCache>
            </c:numRef>
          </c:val>
          <c:extLst>
            <c:ext xmlns:c16="http://schemas.microsoft.com/office/drawing/2014/chart" uri="{C3380CC4-5D6E-409C-BE32-E72D297353CC}">
              <c16:uniqueId val="{00000004-DC32-40F2-B75E-0C3903372B89}"/>
            </c:ext>
          </c:extLst>
        </c:ser>
        <c:dLbls>
          <c:dLblPos val="outEnd"/>
          <c:showLegendKey val="0"/>
          <c:showVal val="1"/>
          <c:showCatName val="0"/>
          <c:showSerName val="0"/>
          <c:showPercent val="0"/>
          <c:showBubbleSize val="0"/>
        </c:dLbls>
        <c:gapWidth val="0"/>
        <c:overlap val="-10"/>
        <c:axId val="194458296"/>
        <c:axId val="195458016"/>
      </c:barChart>
      <c:catAx>
        <c:axId val="194458296"/>
        <c:scaling>
          <c:orientation val="minMax"/>
        </c:scaling>
        <c:delete val="1"/>
        <c:axPos val="b"/>
        <c:numFmt formatCode="General" sourceLinked="1"/>
        <c:majorTickMark val="none"/>
        <c:minorTickMark val="none"/>
        <c:tickLblPos val="nextTo"/>
        <c:crossAx val="195458016"/>
        <c:crosses val="autoZero"/>
        <c:auto val="1"/>
        <c:lblAlgn val="ctr"/>
        <c:lblOffset val="100"/>
        <c:noMultiLvlLbl val="0"/>
      </c:catAx>
      <c:valAx>
        <c:axId val="195458016"/>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4458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Werte_TOP5!$V$15</c:f>
              <c:numCache>
                <c:formatCode>0.00</c:formatCode>
                <c:ptCount val="1"/>
                <c:pt idx="0">
                  <c:v>5.5555555555555552E-2</c:v>
                </c:pt>
              </c:numCache>
            </c:numRef>
          </c:val>
          <c:extLst>
            <c:ext xmlns:c16="http://schemas.microsoft.com/office/drawing/2014/chart" uri="{C3380CC4-5D6E-409C-BE32-E72D297353CC}">
              <c16:uniqueId val="{00000000-72DB-4474-A7BF-D6B88DFE60D5}"/>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Werte_TOP5!$W$15</c:f>
              <c:numCache>
                <c:formatCode>0.00</c:formatCode>
                <c:ptCount val="1"/>
                <c:pt idx="0">
                  <c:v>0.22222222222222221</c:v>
                </c:pt>
              </c:numCache>
            </c:numRef>
          </c:val>
          <c:extLst>
            <c:ext xmlns:c16="http://schemas.microsoft.com/office/drawing/2014/chart" uri="{C3380CC4-5D6E-409C-BE32-E72D297353CC}">
              <c16:uniqueId val="{00000001-72DB-4474-A7BF-D6B88DFE60D5}"/>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Werte_TOP5!$X$15</c:f>
              <c:numCache>
                <c:formatCode>0.00</c:formatCode>
                <c:ptCount val="1"/>
                <c:pt idx="0">
                  <c:v>0.27777777777777779</c:v>
                </c:pt>
              </c:numCache>
            </c:numRef>
          </c:val>
          <c:extLst>
            <c:ext xmlns:c16="http://schemas.microsoft.com/office/drawing/2014/chart" uri="{C3380CC4-5D6E-409C-BE32-E72D297353CC}">
              <c16:uniqueId val="{00000002-72DB-4474-A7BF-D6B88DFE60D5}"/>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Werte_TOP5!$Y$15</c:f>
              <c:numCache>
                <c:formatCode>0.00</c:formatCode>
                <c:ptCount val="1"/>
                <c:pt idx="0">
                  <c:v>0.16666666666666666</c:v>
                </c:pt>
              </c:numCache>
            </c:numRef>
          </c:val>
          <c:extLst>
            <c:ext xmlns:c16="http://schemas.microsoft.com/office/drawing/2014/chart" uri="{C3380CC4-5D6E-409C-BE32-E72D297353CC}">
              <c16:uniqueId val="{00000003-72DB-4474-A7BF-D6B88DFE60D5}"/>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Werte_TOP5!$Z$15</c:f>
              <c:numCache>
                <c:formatCode>0.00</c:formatCode>
                <c:ptCount val="1"/>
                <c:pt idx="0">
                  <c:v>0.27777777777777779</c:v>
                </c:pt>
              </c:numCache>
            </c:numRef>
          </c:val>
          <c:extLst>
            <c:ext xmlns:c16="http://schemas.microsoft.com/office/drawing/2014/chart" uri="{C3380CC4-5D6E-409C-BE32-E72D297353CC}">
              <c16:uniqueId val="{00000004-72DB-4474-A7BF-D6B88DFE60D5}"/>
            </c:ext>
          </c:extLst>
        </c:ser>
        <c:dLbls>
          <c:dLblPos val="outEnd"/>
          <c:showLegendKey val="0"/>
          <c:showVal val="1"/>
          <c:showCatName val="0"/>
          <c:showSerName val="0"/>
          <c:showPercent val="0"/>
          <c:showBubbleSize val="0"/>
        </c:dLbls>
        <c:gapWidth val="0"/>
        <c:overlap val="-10"/>
        <c:axId val="195453312"/>
        <c:axId val="195460368"/>
      </c:barChart>
      <c:catAx>
        <c:axId val="195453312"/>
        <c:scaling>
          <c:orientation val="minMax"/>
        </c:scaling>
        <c:delete val="1"/>
        <c:axPos val="b"/>
        <c:numFmt formatCode="General" sourceLinked="1"/>
        <c:majorTickMark val="none"/>
        <c:minorTickMark val="none"/>
        <c:tickLblPos val="nextTo"/>
        <c:crossAx val="195460368"/>
        <c:crosses val="autoZero"/>
        <c:auto val="1"/>
        <c:lblAlgn val="ctr"/>
        <c:lblOffset val="100"/>
        <c:noMultiLvlLbl val="0"/>
      </c:catAx>
      <c:valAx>
        <c:axId val="19546036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5453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Werte_TOP5!$V$16</c:f>
              <c:numCache>
                <c:formatCode>0.00</c:formatCode>
                <c:ptCount val="1"/>
                <c:pt idx="0">
                  <c:v>0</c:v>
                </c:pt>
              </c:numCache>
            </c:numRef>
          </c:val>
          <c:extLst>
            <c:ext xmlns:c16="http://schemas.microsoft.com/office/drawing/2014/chart" uri="{C3380CC4-5D6E-409C-BE32-E72D297353CC}">
              <c16:uniqueId val="{00000000-277E-46D3-9E46-C9B86F748BD7}"/>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Werte_TOP5!$W$16</c:f>
              <c:numCache>
                <c:formatCode>0.00</c:formatCode>
                <c:ptCount val="1"/>
                <c:pt idx="0">
                  <c:v>0.33333333333333331</c:v>
                </c:pt>
              </c:numCache>
            </c:numRef>
          </c:val>
          <c:extLst>
            <c:ext xmlns:c16="http://schemas.microsoft.com/office/drawing/2014/chart" uri="{C3380CC4-5D6E-409C-BE32-E72D297353CC}">
              <c16:uniqueId val="{00000001-277E-46D3-9E46-C9B86F748BD7}"/>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Werte_TOP5!$X$16</c:f>
              <c:numCache>
                <c:formatCode>0.00</c:formatCode>
                <c:ptCount val="1"/>
                <c:pt idx="0">
                  <c:v>0</c:v>
                </c:pt>
              </c:numCache>
            </c:numRef>
          </c:val>
          <c:extLst>
            <c:ext xmlns:c16="http://schemas.microsoft.com/office/drawing/2014/chart" uri="{C3380CC4-5D6E-409C-BE32-E72D297353CC}">
              <c16:uniqueId val="{00000002-277E-46D3-9E46-C9B86F748BD7}"/>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Werte_TOP5!$Y$16</c:f>
              <c:numCache>
                <c:formatCode>0.00</c:formatCode>
                <c:ptCount val="1"/>
                <c:pt idx="0">
                  <c:v>0.5</c:v>
                </c:pt>
              </c:numCache>
            </c:numRef>
          </c:val>
          <c:extLst>
            <c:ext xmlns:c16="http://schemas.microsoft.com/office/drawing/2014/chart" uri="{C3380CC4-5D6E-409C-BE32-E72D297353CC}">
              <c16:uniqueId val="{00000003-277E-46D3-9E46-C9B86F748BD7}"/>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Werte_TOP5!$Z$16</c:f>
              <c:numCache>
                <c:formatCode>0.00</c:formatCode>
                <c:ptCount val="1"/>
                <c:pt idx="0">
                  <c:v>0.16666666666666666</c:v>
                </c:pt>
              </c:numCache>
            </c:numRef>
          </c:val>
          <c:extLst>
            <c:ext xmlns:c16="http://schemas.microsoft.com/office/drawing/2014/chart" uri="{C3380CC4-5D6E-409C-BE32-E72D297353CC}">
              <c16:uniqueId val="{00000004-277E-46D3-9E46-C9B86F748BD7}"/>
            </c:ext>
          </c:extLst>
        </c:ser>
        <c:dLbls>
          <c:dLblPos val="outEnd"/>
          <c:showLegendKey val="0"/>
          <c:showVal val="1"/>
          <c:showCatName val="0"/>
          <c:showSerName val="0"/>
          <c:showPercent val="0"/>
          <c:showBubbleSize val="0"/>
        </c:dLbls>
        <c:gapWidth val="0"/>
        <c:overlap val="-10"/>
        <c:axId val="195459584"/>
        <c:axId val="195459192"/>
      </c:barChart>
      <c:catAx>
        <c:axId val="195459584"/>
        <c:scaling>
          <c:orientation val="minMax"/>
        </c:scaling>
        <c:delete val="1"/>
        <c:axPos val="b"/>
        <c:numFmt formatCode="General" sourceLinked="1"/>
        <c:majorTickMark val="none"/>
        <c:minorTickMark val="none"/>
        <c:tickLblPos val="nextTo"/>
        <c:crossAx val="195459192"/>
        <c:crosses val="autoZero"/>
        <c:auto val="1"/>
        <c:lblAlgn val="ctr"/>
        <c:lblOffset val="100"/>
        <c:noMultiLvlLbl val="0"/>
      </c:catAx>
      <c:valAx>
        <c:axId val="195459192"/>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5459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Werte_TOP5!$V$19</c:f>
              <c:numCache>
                <c:formatCode>0.00</c:formatCode>
                <c:ptCount val="1"/>
                <c:pt idx="0">
                  <c:v>0</c:v>
                </c:pt>
              </c:numCache>
            </c:numRef>
          </c:val>
          <c:extLst>
            <c:ext xmlns:c16="http://schemas.microsoft.com/office/drawing/2014/chart" uri="{C3380CC4-5D6E-409C-BE32-E72D297353CC}">
              <c16:uniqueId val="{00000000-7A14-4AAC-A20D-CE07EA644877}"/>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Werte_TOP5!$W$19</c:f>
              <c:numCache>
                <c:formatCode>0.00</c:formatCode>
                <c:ptCount val="1"/>
                <c:pt idx="0">
                  <c:v>0.33333333333333331</c:v>
                </c:pt>
              </c:numCache>
            </c:numRef>
          </c:val>
          <c:extLst>
            <c:ext xmlns:c16="http://schemas.microsoft.com/office/drawing/2014/chart" uri="{C3380CC4-5D6E-409C-BE32-E72D297353CC}">
              <c16:uniqueId val="{00000001-7A14-4AAC-A20D-CE07EA644877}"/>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Werte_TOP5!$X$19</c:f>
              <c:numCache>
                <c:formatCode>0.00</c:formatCode>
                <c:ptCount val="1"/>
                <c:pt idx="0">
                  <c:v>0.16666666666666666</c:v>
                </c:pt>
              </c:numCache>
            </c:numRef>
          </c:val>
          <c:extLst>
            <c:ext xmlns:c16="http://schemas.microsoft.com/office/drawing/2014/chart" uri="{C3380CC4-5D6E-409C-BE32-E72D297353CC}">
              <c16:uniqueId val="{00000002-7A14-4AAC-A20D-CE07EA644877}"/>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Werte_TOP5!$Y$19</c:f>
              <c:numCache>
                <c:formatCode>0.00</c:formatCode>
                <c:ptCount val="1"/>
                <c:pt idx="0">
                  <c:v>0.33333333333333331</c:v>
                </c:pt>
              </c:numCache>
            </c:numRef>
          </c:val>
          <c:extLst>
            <c:ext xmlns:c16="http://schemas.microsoft.com/office/drawing/2014/chart" uri="{C3380CC4-5D6E-409C-BE32-E72D297353CC}">
              <c16:uniqueId val="{00000003-7A14-4AAC-A20D-CE07EA644877}"/>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Werte_TOP5!$Z$19</c:f>
              <c:numCache>
                <c:formatCode>0.00</c:formatCode>
                <c:ptCount val="1"/>
                <c:pt idx="0">
                  <c:v>0.16666666666666666</c:v>
                </c:pt>
              </c:numCache>
            </c:numRef>
          </c:val>
          <c:extLst>
            <c:ext xmlns:c16="http://schemas.microsoft.com/office/drawing/2014/chart" uri="{C3380CC4-5D6E-409C-BE32-E72D297353CC}">
              <c16:uniqueId val="{00000004-7A14-4AAC-A20D-CE07EA644877}"/>
            </c:ext>
          </c:extLst>
        </c:ser>
        <c:dLbls>
          <c:dLblPos val="outEnd"/>
          <c:showLegendKey val="0"/>
          <c:showVal val="1"/>
          <c:showCatName val="0"/>
          <c:showSerName val="0"/>
          <c:showPercent val="0"/>
          <c:showBubbleSize val="0"/>
        </c:dLbls>
        <c:gapWidth val="0"/>
        <c:overlap val="-10"/>
        <c:axId val="195454880"/>
        <c:axId val="195456448"/>
      </c:barChart>
      <c:catAx>
        <c:axId val="195454880"/>
        <c:scaling>
          <c:orientation val="minMax"/>
        </c:scaling>
        <c:delete val="1"/>
        <c:axPos val="b"/>
        <c:numFmt formatCode="General" sourceLinked="1"/>
        <c:majorTickMark val="none"/>
        <c:minorTickMark val="none"/>
        <c:tickLblPos val="nextTo"/>
        <c:crossAx val="195456448"/>
        <c:crosses val="autoZero"/>
        <c:auto val="1"/>
        <c:lblAlgn val="ctr"/>
        <c:lblOffset val="100"/>
        <c:noMultiLvlLbl val="0"/>
      </c:catAx>
      <c:valAx>
        <c:axId val="19545644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5454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54054054054057E-3"/>
          <c:y val="4.6298090403233344E-3"/>
          <c:w val="0.9918169823366676"/>
          <c:h val="0.99537037037037035"/>
        </c:manualLayout>
      </c:layout>
      <c:barChart>
        <c:barDir val="col"/>
        <c:grouping val="clustered"/>
        <c:varyColors val="0"/>
        <c:ser>
          <c:idx val="0"/>
          <c:order val="0"/>
          <c:spPr>
            <a:solidFill>
              <a:srgbClr val="C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Werte_TOP5!$V$20</c:f>
              <c:numCache>
                <c:formatCode>0.00</c:formatCode>
                <c:ptCount val="1"/>
                <c:pt idx="0">
                  <c:v>0.25</c:v>
                </c:pt>
              </c:numCache>
            </c:numRef>
          </c:val>
          <c:extLst>
            <c:ext xmlns:c16="http://schemas.microsoft.com/office/drawing/2014/chart" uri="{C3380CC4-5D6E-409C-BE32-E72D297353CC}">
              <c16:uniqueId val="{00000000-8051-4B60-BA48-C29F0E0DAD69}"/>
            </c:ext>
          </c:extLst>
        </c:ser>
        <c:ser>
          <c:idx val="1"/>
          <c:order val="1"/>
          <c:spPr>
            <a:solidFill>
              <a:srgbClr val="FFC5C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Werte_TOP5!$W$20</c:f>
              <c:numCache>
                <c:formatCode>0.00</c:formatCode>
                <c:ptCount val="1"/>
                <c:pt idx="0">
                  <c:v>0.16666666666666666</c:v>
                </c:pt>
              </c:numCache>
            </c:numRef>
          </c:val>
          <c:extLst>
            <c:ext xmlns:c16="http://schemas.microsoft.com/office/drawing/2014/chart" uri="{C3380CC4-5D6E-409C-BE32-E72D297353CC}">
              <c16:uniqueId val="{00000001-8051-4B60-BA48-C29F0E0DAD69}"/>
            </c:ext>
          </c:extLst>
        </c:ser>
        <c:ser>
          <c:idx val="2"/>
          <c:order val="2"/>
          <c:spPr>
            <a:solidFill>
              <a:schemeClr val="bg1">
                <a:lumMod val="8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Werte_TOP5!$X$20</c:f>
              <c:numCache>
                <c:formatCode>0.00</c:formatCode>
                <c:ptCount val="1"/>
                <c:pt idx="0">
                  <c:v>0.16666666666666666</c:v>
                </c:pt>
              </c:numCache>
            </c:numRef>
          </c:val>
          <c:extLst>
            <c:ext xmlns:c16="http://schemas.microsoft.com/office/drawing/2014/chart" uri="{C3380CC4-5D6E-409C-BE32-E72D297353CC}">
              <c16:uniqueId val="{00000002-8051-4B60-BA48-C29F0E0DAD69}"/>
            </c:ext>
          </c:extLst>
        </c:ser>
        <c:ser>
          <c:idx val="3"/>
          <c:order val="3"/>
          <c:spPr>
            <a:solidFill>
              <a:srgbClr val="BCDB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Werte_TOP5!$Y$20</c:f>
              <c:numCache>
                <c:formatCode>0.00</c:formatCode>
                <c:ptCount val="1"/>
                <c:pt idx="0">
                  <c:v>0.33333333333333331</c:v>
                </c:pt>
              </c:numCache>
            </c:numRef>
          </c:val>
          <c:extLst>
            <c:ext xmlns:c16="http://schemas.microsoft.com/office/drawing/2014/chart" uri="{C3380CC4-5D6E-409C-BE32-E72D297353CC}">
              <c16:uniqueId val="{00000003-8051-4B60-BA48-C29F0E0DAD69}"/>
            </c:ext>
          </c:extLst>
        </c:ser>
        <c:ser>
          <c:idx val="4"/>
          <c:order val="4"/>
          <c:spPr>
            <a:solidFill>
              <a:srgbClr val="77933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Werte_TOP5!$Z$20</c:f>
              <c:numCache>
                <c:formatCode>0.00</c:formatCode>
                <c:ptCount val="1"/>
                <c:pt idx="0">
                  <c:v>8.3333333333333329E-2</c:v>
                </c:pt>
              </c:numCache>
            </c:numRef>
          </c:val>
          <c:extLst>
            <c:ext xmlns:c16="http://schemas.microsoft.com/office/drawing/2014/chart" uri="{C3380CC4-5D6E-409C-BE32-E72D297353CC}">
              <c16:uniqueId val="{00000004-8051-4B60-BA48-C29F0E0DAD69}"/>
            </c:ext>
          </c:extLst>
        </c:ser>
        <c:dLbls>
          <c:dLblPos val="outEnd"/>
          <c:showLegendKey val="0"/>
          <c:showVal val="1"/>
          <c:showCatName val="0"/>
          <c:showSerName val="0"/>
          <c:showPercent val="0"/>
          <c:showBubbleSize val="0"/>
        </c:dLbls>
        <c:gapWidth val="0"/>
        <c:overlap val="-10"/>
        <c:axId val="195453704"/>
        <c:axId val="195455272"/>
      </c:barChart>
      <c:catAx>
        <c:axId val="195453704"/>
        <c:scaling>
          <c:orientation val="minMax"/>
        </c:scaling>
        <c:delete val="1"/>
        <c:axPos val="b"/>
        <c:numFmt formatCode="General" sourceLinked="1"/>
        <c:majorTickMark val="none"/>
        <c:minorTickMark val="none"/>
        <c:tickLblPos val="nextTo"/>
        <c:crossAx val="195455272"/>
        <c:crosses val="autoZero"/>
        <c:auto val="1"/>
        <c:lblAlgn val="ctr"/>
        <c:lblOffset val="100"/>
        <c:noMultiLvlLbl val="0"/>
      </c:catAx>
      <c:valAx>
        <c:axId val="195455272"/>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crossAx val="195453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Q$15"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fmlaLink="$Q$3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Q$3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Q$3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firstButton="1" fmlaLink="$Q$3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fmlaLink="$Q$3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Q$3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Q$17" lockText="1" noThreeD="1"/>
</file>

<file path=xl/ctrlProps/ctrlProp140.xml><?xml version="1.0" encoding="utf-8"?>
<formControlPr xmlns="http://schemas.microsoft.com/office/spreadsheetml/2009/9/main" objectType="Radio" firstButton="1" fmlaLink="$Q$3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Q$3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firstButton="1" fmlaLink="$Q$4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firstButton="1" fmlaLink="$Q$4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Q$42"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Q$4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Q$4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fmlaLink="$Q$45"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firstButton="1" fmlaLink="$Q$4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firstButton="1" fmlaLink="$Q$4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fmlaLink="$Q$18" lockText="1" noThreeD="1"/>
</file>

<file path=xl/ctrlProps/ctrlProp200.xml><?xml version="1.0" encoding="utf-8"?>
<formControlPr xmlns="http://schemas.microsoft.com/office/spreadsheetml/2009/9/main" objectType="Radio" firstButton="1" fmlaLink="$Q$4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firstButton="1" fmlaLink="$Q$4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REF!"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Q$5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Q$52"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fmlaLink="$Q$53"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Q$19" lockText="1" noThreeD="1"/>
</file>

<file path=xl/ctrlProps/ctrlProp260.xml><?xml version="1.0" encoding="utf-8"?>
<formControlPr xmlns="http://schemas.microsoft.com/office/spreadsheetml/2009/9/main" objectType="Radio" firstButton="1" fmlaLink="$Q$54"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fmlaLink="$Q$55"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Q$20"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Q$2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Q$2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Q$2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Q$2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Q$25"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Q$26"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Q$16"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Q$27"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Q$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Q$29"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fmlaLink="$Q$30"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fmlaLink="$Q$31" lockText="1" noThreeD="1"/>
</file>

<file path=xl/ctrlProps/ctrlProp99.xml><?xml version="1.0" encoding="utf-8"?>
<formControlPr xmlns="http://schemas.microsoft.com/office/spreadsheetml/2009/9/main" objectType="Radio" lockText="1" noThreeD="1"/>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2</xdr:col>
      <xdr:colOff>1558925</xdr:colOff>
      <xdr:row>8</xdr:row>
      <xdr:rowOff>6350</xdr:rowOff>
    </xdr:from>
    <xdr:to>
      <xdr:col>2</xdr:col>
      <xdr:colOff>2111375</xdr:colOff>
      <xdr:row>9</xdr:row>
      <xdr:rowOff>0</xdr:rowOff>
    </xdr:to>
    <xdr:sp macro="" textlink="">
      <xdr:nvSpPr>
        <xdr:cNvPr id="2" name="Pfeil: nach unten 1">
          <a:extLst>
            <a:ext uri="{FF2B5EF4-FFF2-40B4-BE49-F238E27FC236}">
              <a16:creationId xmlns:a16="http://schemas.microsoft.com/office/drawing/2014/main" id="{00000000-0008-0000-0200-000002000000}"/>
            </a:ext>
          </a:extLst>
        </xdr:cNvPr>
        <xdr:cNvSpPr/>
      </xdr:nvSpPr>
      <xdr:spPr>
        <a:xfrm>
          <a:off x="4975225" y="1708150"/>
          <a:ext cx="552450" cy="311150"/>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19561175" y="1600200"/>
    <xdr:ext cx="8477250" cy="3736975"/>
    <xdr:graphicFrame macro="">
      <xdr:nvGraphicFramePr>
        <xdr:cNvPr id="3" name="Diagramm 2">
          <a:extLst>
            <a:ext uri="{FF2B5EF4-FFF2-40B4-BE49-F238E27FC236}">
              <a16:creationId xmlns:a16="http://schemas.microsoft.com/office/drawing/2014/main" id="{00000000-0008-0000-1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247650" y="3228975"/>
    <xdr:ext cx="8543926" cy="7200900"/>
    <xdr:graphicFrame macro="">
      <xdr:nvGraphicFramePr>
        <xdr:cNvPr id="4" name="Diagramm 3">
          <a:extLst>
            <a:ext uri="{FF2B5EF4-FFF2-40B4-BE49-F238E27FC236}">
              <a16:creationId xmlns:a16="http://schemas.microsoft.com/office/drawing/2014/main" id="{00000000-0008-0000-14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1.xml><?xml version="1.0" encoding="utf-8"?>
<xdr:wsDr xmlns:xdr="http://schemas.openxmlformats.org/drawingml/2006/spreadsheetDrawing" xmlns:a="http://schemas.openxmlformats.org/drawingml/2006/main">
  <xdr:oneCellAnchor>
    <xdr:from>
      <xdr:col>0</xdr:col>
      <xdr:colOff>131325</xdr:colOff>
      <xdr:row>2</xdr:row>
      <xdr:rowOff>6350</xdr:rowOff>
    </xdr:from>
    <xdr:ext cx="12337673" cy="2722284"/>
    <xdr:sp macro="" textlink="">
      <xdr:nvSpPr>
        <xdr:cNvPr id="3" name="Textfeld 2">
          <a:extLst>
            <a:ext uri="{FF2B5EF4-FFF2-40B4-BE49-F238E27FC236}">
              <a16:creationId xmlns:a16="http://schemas.microsoft.com/office/drawing/2014/main" id="{00000000-0008-0000-1500-000003000000}"/>
            </a:ext>
          </a:extLst>
        </xdr:cNvPr>
        <xdr:cNvSpPr txBox="1"/>
      </xdr:nvSpPr>
      <xdr:spPr>
        <a:xfrm>
          <a:off x="131325" y="368300"/>
          <a:ext cx="12337673" cy="2722284"/>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1">
              <a:latin typeface="+mn-lt"/>
            </a:rPr>
            <a:t>Erläuterung</a:t>
          </a:r>
          <a:r>
            <a:rPr lang="de-DE" sz="1400" b="1" baseline="0">
              <a:latin typeface="+mn-lt"/>
            </a:rPr>
            <a:t> zum Vorgehen (für die Koordniator*innen des Nachhaltigkeits-Checks)</a:t>
          </a:r>
        </a:p>
        <a:p>
          <a:pPr marL="285750" indent="-285750">
            <a:buFont typeface="Arial" panose="020B0604020202020204" pitchFamily="34" charset="0"/>
            <a:buChar char="•"/>
          </a:pPr>
          <a:r>
            <a:rPr lang="de-DE" sz="1400" baseline="0">
              <a:solidFill>
                <a:schemeClr val="bg1">
                  <a:lumMod val="50000"/>
                </a:schemeClr>
              </a:solidFill>
              <a:latin typeface="+mn-lt"/>
            </a:rPr>
            <a:t>Dieses Tabellenblatt dient als Vorlage für die der Einzelbewertungen durch die Personen des Bewertungsteams. </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e-DE" sz="1400">
              <a:solidFill>
                <a:schemeClr val="bg1">
                  <a:lumMod val="50000"/>
                </a:schemeClr>
              </a:solidFill>
              <a:effectLst/>
              <a:latin typeface="+mn-lt"/>
              <a:ea typeface="+mn-ea"/>
              <a:cs typeface="+mn-cs"/>
            </a:rPr>
            <a:t>Die</a:t>
          </a:r>
          <a:r>
            <a:rPr lang="de-DE" sz="1400" baseline="0">
              <a:solidFill>
                <a:schemeClr val="bg1">
                  <a:lumMod val="50000"/>
                </a:schemeClr>
              </a:solidFill>
              <a:effectLst/>
              <a:latin typeface="+mn-lt"/>
              <a:ea typeface="+mn-ea"/>
              <a:cs typeface="+mn-cs"/>
            </a:rPr>
            <a:t> Angaben in Spalten A bis D stammen aus dem Tabellenblatt "1_Kriterien_Überblick. Die Bezeichungen können in diesem Blatt nicht mehr verändert werden. Anpassungen sind einzig im Tabellenblatt "1_Kriterien_Überblick" möglich.</a:t>
          </a:r>
          <a:endParaRPr lang="de-DE" sz="1400">
            <a:solidFill>
              <a:schemeClr val="bg1">
                <a:lumMod val="50000"/>
              </a:schemeClr>
            </a:solidFill>
            <a:effectLst/>
          </a:endParaRPr>
        </a:p>
        <a:p>
          <a:pPr marL="285750" indent="-285750">
            <a:buFont typeface="Arial" panose="020B0604020202020204" pitchFamily="34" charset="0"/>
            <a:buChar char="•"/>
          </a:pPr>
          <a:r>
            <a:rPr lang="de-DE" sz="1400" baseline="0">
              <a:latin typeface="+mn-lt"/>
            </a:rPr>
            <a:t>Die Bewertungen in diesem Tabellenblatt werden durch die Mitglieder der Bewertungsgruppe einzeln händisch eingegeben. Sie sind die Basis für alle weiteren Schritte hin zur Auswertung, Visualisierung, Disksussion, etc., der Ergebnisse. </a:t>
          </a:r>
        </a:p>
        <a:p>
          <a:pPr marL="285750" indent="-285750">
            <a:buFont typeface="Arial" panose="020B0604020202020204" pitchFamily="34" charset="0"/>
            <a:buChar char="•"/>
          </a:pPr>
          <a:endParaRPr lang="de-DE" sz="1400" baseline="0">
            <a:latin typeface="+mn-lt"/>
          </a:endParaRPr>
        </a:p>
        <a:p>
          <a:pPr marL="285750" indent="-285750">
            <a:buFont typeface="Wingdings" panose="05000000000000000000" pitchFamily="2" charset="2"/>
            <a:buChar char="Ø"/>
          </a:pPr>
          <a:r>
            <a:rPr lang="de-DE" sz="1400" baseline="0">
              <a:solidFill>
                <a:srgbClr val="FF0000"/>
              </a:solidFill>
              <a:latin typeface="+mn-lt"/>
            </a:rPr>
            <a:t>kopieren Sie das Tabellenblatt, fügen Sie dieses in eine neue Arbeitsmappe ein, </a:t>
          </a:r>
          <a:r>
            <a:rPr lang="de-DE" sz="1400" baseline="0">
              <a:solidFill>
                <a:srgbClr val="FF0000"/>
              </a:solidFill>
              <a:effectLst/>
              <a:latin typeface="+mn-lt"/>
              <a:ea typeface="+mn-ea"/>
              <a:cs typeface="+mn-cs"/>
            </a:rPr>
            <a:t>löschen Sie zum Schluss diese Anleitung</a:t>
          </a:r>
          <a:r>
            <a:rPr lang="de-DE" sz="1400" baseline="0">
              <a:solidFill>
                <a:srgbClr val="FF0000"/>
              </a:solidFill>
              <a:latin typeface="+mn-lt"/>
            </a:rPr>
            <a:t> und stellen Sie diese  so erzeugte neue Arbeitsmappe jeder bewertenden Person einzeln zur Verfügung.</a:t>
          </a:r>
        </a:p>
        <a:p>
          <a:pPr marL="285750" indent="-285750">
            <a:buFont typeface="Wingdings" panose="05000000000000000000" pitchFamily="2" charset="2"/>
            <a:buChar char="Ø"/>
          </a:pPr>
          <a:r>
            <a:rPr lang="de-DE" sz="1400" baseline="0">
              <a:solidFill>
                <a:srgbClr val="FF0000"/>
              </a:solidFill>
              <a:latin typeface="+mn-lt"/>
            </a:rPr>
            <a:t>Vorgehen:  --&gt; rechte Maustaste auf die Tabellenblattbezeichung unten --&gt; "Verschieben oder Kopieren" --&gt; "Kopie erstellen", "Ausgewählte Bläter verschieben zur Mappe --&gt; neue Arbeitsmappe  --&gt; "OK"  --&gt; speichern Sie die neue Arbeitsmappe unter einem aussagekräftigen Dateinamen</a:t>
          </a:r>
        </a:p>
        <a:p>
          <a:pPr marL="285750" indent="-285750">
            <a:buFont typeface="Wingdings" panose="05000000000000000000" pitchFamily="2" charset="2"/>
            <a:buChar char="Ø"/>
          </a:pPr>
          <a:r>
            <a:rPr lang="de-DE" sz="1400" baseline="0">
              <a:solidFill>
                <a:srgbClr val="FF0000"/>
              </a:solidFill>
              <a:latin typeface="+mn-lt"/>
            </a:rPr>
            <a:t>Stellen Sie die Arbeitsmappe jeder zur Bewertungsgruppe gehörenden Person einzen zur Verfügung.   </a:t>
          </a:r>
          <a:r>
            <a:rPr lang="de-DE" sz="1400" b="1" baseline="0">
              <a:solidFill>
                <a:srgbClr val="FF0000"/>
              </a:solidFill>
              <a:latin typeface="+mn-lt"/>
            </a:rPr>
            <a:t>&gt;&gt;&gt; mit Makro lösen</a:t>
          </a:r>
          <a:endParaRPr lang="de-DE" sz="1400" b="1">
            <a:solidFill>
              <a:srgbClr val="FF0000"/>
            </a:solidFill>
            <a:latin typeface="+mn-lt"/>
          </a:endParaRPr>
        </a:p>
      </xdr:txBody>
    </xdr:sp>
    <xdr:clientData/>
  </xdr:oneCellAnchor>
  <xdr:oneCellAnchor>
    <xdr:from>
      <xdr:col>0</xdr:col>
      <xdr:colOff>111125</xdr:colOff>
      <xdr:row>17</xdr:row>
      <xdr:rowOff>152160</xdr:rowOff>
    </xdr:from>
    <xdr:ext cx="13947322" cy="4506875"/>
    <xdr:sp macro="" textlink="">
      <xdr:nvSpPr>
        <xdr:cNvPr id="4" name="Textfeld 3">
          <a:extLst>
            <a:ext uri="{FF2B5EF4-FFF2-40B4-BE49-F238E27FC236}">
              <a16:creationId xmlns:a16="http://schemas.microsoft.com/office/drawing/2014/main" id="{00000000-0008-0000-1500-000004000000}"/>
            </a:ext>
          </a:extLst>
        </xdr:cNvPr>
        <xdr:cNvSpPr txBox="1"/>
      </xdr:nvSpPr>
      <xdr:spPr>
        <a:xfrm>
          <a:off x="111125" y="3228735"/>
          <a:ext cx="13947322" cy="4506875"/>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600" b="1">
              <a:latin typeface="+mn-lt"/>
            </a:rPr>
            <a:t>Erläuterung</a:t>
          </a:r>
          <a:r>
            <a:rPr lang="de-DE" sz="1600" b="1" baseline="0">
              <a:latin typeface="+mn-lt"/>
            </a:rPr>
            <a:t> zum Vorgehen (für die Bewertenden) [diese Erläuterung kann auch als Text in eine Begleit-Email eingefügt werden]</a:t>
          </a:r>
        </a:p>
        <a:p>
          <a:pPr marL="285750" indent="-285750">
            <a:buFont typeface="Arial" panose="020B0604020202020204" pitchFamily="34" charset="0"/>
            <a:buChar char="•"/>
          </a:pPr>
          <a:r>
            <a:rPr lang="de-DE" sz="1400" baseline="0">
              <a:latin typeface="+mn-lt"/>
            </a:rPr>
            <a:t>Sie erhalten diese Vorlage als Mitglied der Bewertungsgruppe in oben benannten Vorhaben. Durch Zugehörigkeit zu dieser Bewertungsgruppe ist Ihre Expertise als bedeutend für diese Gruppe anerkannt. Ihre Expertise dient im frühen Stadium des Vorhabens oder bei gänzlich neuen Lösungen als Ersatz für nnicht anderweitig oder nur aufwändig und kostpielig zu beschaffende Daten.</a:t>
          </a:r>
        </a:p>
        <a:p>
          <a:pPr marL="285750" indent="-285750">
            <a:buFont typeface="Arial" panose="020B0604020202020204" pitchFamily="34" charset="0"/>
            <a:buChar char="•"/>
          </a:pPr>
          <a:r>
            <a:rPr lang="de-DE" sz="1400" baseline="0">
              <a:latin typeface="+mn-lt"/>
            </a:rPr>
            <a:t>Dieses Tabellenblatt dient als Vorlage für Ihre Bewertung des Vorhabens oder unterschiedlicher Varianten nach ausgewählten Kriterien sowie (bei Bedarf) zur relativen Gewichtung der Kriterien. </a:t>
          </a:r>
        </a:p>
        <a:p>
          <a:pPr marL="285750" indent="-285750">
            <a:buFont typeface="Arial" panose="020B0604020202020204" pitchFamily="34" charset="0"/>
            <a:buChar char="•"/>
          </a:pPr>
          <a:r>
            <a:rPr lang="de-DE" sz="1400" baseline="0">
              <a:latin typeface="+mn-lt"/>
            </a:rPr>
            <a:t>Ihre Bewertung ersetzt keine exakte Analyse zu einem späteren Zeitpunkt. Viemehr soll die aus Ihrem Fachwissen und Ihrer Erfahrung resultierende Bewertung dabei helfen, einen schnellen und dennoch begründerten Überblick über mögliche Stärken und Schwächen eines Vorhabens / einer Variante zu erlangen. Ihre Bewertung ist zum gegebenen Zeitpunkt eine wertvolle "informierte Bauchentscheidung",zu der wir Sie ermutigen.</a:t>
          </a:r>
        </a:p>
        <a:p>
          <a:pPr marL="285750" indent="-285750">
            <a:buFont typeface="Arial" panose="020B0604020202020204" pitchFamily="34" charset="0"/>
            <a:buChar char="•"/>
          </a:pPr>
          <a:r>
            <a:rPr lang="de-DE" sz="1400" baseline="0">
              <a:latin typeface="+mn-lt"/>
            </a:rPr>
            <a:t>Die Bewertung eines einzelnen Vorhabens bzw. einer einzelnen Variante kann in mehreren zeitlich voneinnader getgrennten Runden erfolgen. Sollte das der Fall sein, erhalten Sie Erläuterungen dazu von den Koordinatoren der Bewertung. </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e-DE" sz="1400">
            <a:solidFill>
              <a:schemeClr val="tx1"/>
            </a:solidFill>
            <a:effectLst/>
            <a:latin typeface="+mn-lt"/>
            <a:ea typeface="+mn-ea"/>
            <a:cs typeface="+mn-cs"/>
          </a:endParaRP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e-DE" sz="1400">
              <a:solidFill>
                <a:schemeClr val="tx1"/>
              </a:solidFill>
              <a:effectLst/>
              <a:latin typeface="+mn-lt"/>
              <a:ea typeface="+mn-ea"/>
              <a:cs typeface="+mn-cs"/>
            </a:rPr>
            <a:t>Die Bewertung erfolgt für jedes Kriterium einzeln.</a:t>
          </a:r>
          <a:r>
            <a:rPr lang="de-DE" sz="1400" baseline="0">
              <a:solidFill>
                <a:schemeClr val="tx1"/>
              </a:solidFill>
              <a:effectLst/>
              <a:latin typeface="+mn-lt"/>
              <a:ea typeface="+mn-ea"/>
              <a:cs typeface="+mn-cs"/>
            </a:rPr>
            <a:t> Die Kriterien sind durch eine Fragestellung erläutert. Dies dient als Ramen für das Verständnis eins Kriteriums. Sollten grundsätzliche Fragen aufkommen, müssen diese ggf. mit den Koordinatoren abgestimmt werden.</a:t>
          </a:r>
        </a:p>
        <a:p>
          <a:pPr marL="285750" marR="0" lvl="0"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e-DE" sz="1400" baseline="0">
            <a:solidFill>
              <a:schemeClr val="tx1"/>
            </a:solidFill>
            <a:effectLst/>
            <a:latin typeface="+mn-lt"/>
            <a:ea typeface="+mn-ea"/>
            <a:cs typeface="+mn-cs"/>
          </a:endParaRPr>
        </a:p>
        <a:p>
          <a:pPr marL="285750" indent="-285750">
            <a:buFont typeface="Arial" panose="020B0604020202020204" pitchFamily="34" charset="0"/>
            <a:buChar char="•"/>
          </a:pPr>
          <a:endParaRPr lang="de-DE" sz="1400" baseline="0">
            <a:latin typeface="+mn-lt"/>
          </a:endParaRPr>
        </a:p>
        <a:p>
          <a:pPr marL="285750" indent="-285750">
            <a:buFont typeface="Wingdings" panose="05000000000000000000" pitchFamily="2" charset="2"/>
            <a:buChar char="Ø"/>
          </a:pPr>
          <a:r>
            <a:rPr lang="de-DE" sz="1400" baseline="0">
              <a:solidFill>
                <a:srgbClr val="FF0000"/>
              </a:solidFill>
              <a:latin typeface="+mn-lt"/>
            </a:rPr>
            <a:t>Geben Sie Ihre Bewertung in jeder Zelle einzeln ein</a:t>
          </a:r>
          <a:br>
            <a:rPr lang="de-DE" sz="1400" baseline="0">
              <a:solidFill>
                <a:srgbClr val="FF0000"/>
              </a:solidFill>
              <a:latin typeface="+mn-lt"/>
            </a:rPr>
          </a:br>
          <a:r>
            <a:rPr lang="de-DE" sz="1400" baseline="0">
              <a:solidFill>
                <a:srgbClr val="FF0000"/>
              </a:solidFill>
              <a:latin typeface="+mn-lt"/>
            </a:rPr>
            <a:t>a) durch Auswahl im bei jeder Zeller erscheinenden Manü (Pfeil nach unten rechts neben der jeweiligen Zelle)</a:t>
          </a:r>
          <a:br>
            <a:rPr lang="de-DE" sz="1400" baseline="0">
              <a:solidFill>
                <a:srgbClr val="FF0000"/>
              </a:solidFill>
              <a:latin typeface="+mn-lt"/>
            </a:rPr>
          </a:br>
          <a:r>
            <a:rPr lang="de-DE" sz="1400" baseline="0">
              <a:solidFill>
                <a:srgbClr val="FF0000"/>
              </a:solidFill>
              <a:latin typeface="+mn-lt"/>
            </a:rPr>
            <a:t>b) oder durch direktes eintippen Ihrer Bewertung im Rahmen der vorgegebenen Skala</a:t>
          </a:r>
          <a:br>
            <a:rPr lang="de-DE" sz="1400" baseline="0">
              <a:solidFill>
                <a:srgbClr val="FF0000"/>
              </a:solidFill>
              <a:latin typeface="+mn-lt"/>
            </a:rPr>
          </a:br>
          <a:r>
            <a:rPr lang="de-DE" sz="1400" baseline="0">
              <a:solidFill>
                <a:srgbClr val="FF0000"/>
              </a:solidFill>
              <a:latin typeface="+mn-lt"/>
            </a:rPr>
            <a:t>--&gt; die bewerteten Zellen färben sich zur Kontrolle automatisch ein  </a:t>
          </a:r>
          <a:r>
            <a:rPr lang="de-DE" sz="1400" b="1" baseline="0">
              <a:solidFill>
                <a:srgbClr val="FF0000"/>
              </a:solidFill>
              <a:latin typeface="+mn-lt"/>
            </a:rPr>
            <a:t>&gt;&gt; Dropdown vorgeben</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768350</xdr:colOff>
      <xdr:row>15</xdr:row>
      <xdr:rowOff>0</xdr:rowOff>
    </xdr:from>
    <xdr:to>
      <xdr:col>7</xdr:col>
      <xdr:colOff>1320800</xdr:colOff>
      <xdr:row>17</xdr:row>
      <xdr:rowOff>1148</xdr:rowOff>
    </xdr:to>
    <xdr:sp macro="" textlink="">
      <xdr:nvSpPr>
        <xdr:cNvPr id="2" name="Pfeil: nach unten 1">
          <a:extLst>
            <a:ext uri="{FF2B5EF4-FFF2-40B4-BE49-F238E27FC236}">
              <a16:creationId xmlns:a16="http://schemas.microsoft.com/office/drawing/2014/main" id="{00000000-0008-0000-0300-000002000000}"/>
            </a:ext>
          </a:extLst>
        </xdr:cNvPr>
        <xdr:cNvSpPr/>
      </xdr:nvSpPr>
      <xdr:spPr>
        <a:xfrm>
          <a:off x="13442950" y="2349500"/>
          <a:ext cx="552450" cy="318648"/>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1866900</xdr:colOff>
      <xdr:row>15</xdr:row>
      <xdr:rowOff>0</xdr:rowOff>
    </xdr:from>
    <xdr:to>
      <xdr:col>5</xdr:col>
      <xdr:colOff>2419350</xdr:colOff>
      <xdr:row>16</xdr:row>
      <xdr:rowOff>57150</xdr:rowOff>
    </xdr:to>
    <xdr:sp macro="" textlink="">
      <xdr:nvSpPr>
        <xdr:cNvPr id="4" name="Pfeil: nach unten 3">
          <a:extLst>
            <a:ext uri="{FF2B5EF4-FFF2-40B4-BE49-F238E27FC236}">
              <a16:creationId xmlns:a16="http://schemas.microsoft.com/office/drawing/2014/main" id="{00000000-0008-0000-0300-000004000000}"/>
            </a:ext>
          </a:extLst>
        </xdr:cNvPr>
        <xdr:cNvSpPr/>
      </xdr:nvSpPr>
      <xdr:spPr>
        <a:xfrm>
          <a:off x="9715500" y="2349500"/>
          <a:ext cx="552450" cy="311150"/>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38100</xdr:colOff>
      <xdr:row>14</xdr:row>
      <xdr:rowOff>215900</xdr:rowOff>
    </xdr:from>
    <xdr:to>
      <xdr:col>3</xdr:col>
      <xdr:colOff>146050</xdr:colOff>
      <xdr:row>15</xdr:row>
      <xdr:rowOff>317500</xdr:rowOff>
    </xdr:to>
    <xdr:sp macro="" textlink="">
      <xdr:nvSpPr>
        <xdr:cNvPr id="5" name="Textfeld 4">
          <a:extLst>
            <a:ext uri="{FF2B5EF4-FFF2-40B4-BE49-F238E27FC236}">
              <a16:creationId xmlns:a16="http://schemas.microsoft.com/office/drawing/2014/main" id="{00000000-0008-0000-0300-000005000000}"/>
            </a:ext>
          </a:extLst>
        </xdr:cNvPr>
        <xdr:cNvSpPr txBox="1"/>
      </xdr:nvSpPr>
      <xdr:spPr>
        <a:xfrm>
          <a:off x="152400" y="3035300"/>
          <a:ext cx="2203450"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800"/>
            <a:t>Versorgungssicherheit VS</a:t>
          </a:r>
        </a:p>
        <a:p>
          <a:r>
            <a:rPr lang="de-DE" sz="800"/>
            <a:t>Wirtschaftlichkeit und Nutzerorientierung WuNo</a:t>
          </a:r>
        </a:p>
        <a:p>
          <a:r>
            <a:rPr lang="de-DE" sz="800"/>
            <a:t>Ressourcenschonung Rsch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768350</xdr:colOff>
      <xdr:row>13</xdr:row>
      <xdr:rowOff>387350</xdr:rowOff>
    </xdr:from>
    <xdr:to>
      <xdr:col>1</xdr:col>
      <xdr:colOff>1320800</xdr:colOff>
      <xdr:row>14</xdr:row>
      <xdr:rowOff>333375</xdr:rowOff>
    </xdr:to>
    <xdr:sp macro="" textlink="">
      <xdr:nvSpPr>
        <xdr:cNvPr id="4" name="Pfeil: nach unten 3">
          <a:extLst>
            <a:ext uri="{FF2B5EF4-FFF2-40B4-BE49-F238E27FC236}">
              <a16:creationId xmlns:a16="http://schemas.microsoft.com/office/drawing/2014/main" id="{00000000-0008-0000-0500-000004000000}"/>
            </a:ext>
          </a:extLst>
        </xdr:cNvPr>
        <xdr:cNvSpPr/>
      </xdr:nvSpPr>
      <xdr:spPr>
        <a:xfrm>
          <a:off x="882650" y="2908300"/>
          <a:ext cx="552450" cy="339725"/>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57150</xdr:colOff>
      <xdr:row>16</xdr:row>
      <xdr:rowOff>234950</xdr:rowOff>
    </xdr:from>
    <xdr:to>
      <xdr:col>3</xdr:col>
      <xdr:colOff>158750</xdr:colOff>
      <xdr:row>18</xdr:row>
      <xdr:rowOff>0</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161925" y="3425825"/>
          <a:ext cx="2435225"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800"/>
            <a:t>Versorgungssicherheit VS </a:t>
          </a:r>
          <a:br>
            <a:rPr lang="de-DE" sz="800"/>
          </a:br>
          <a:r>
            <a:rPr lang="de-DE" sz="800"/>
            <a:t>Wirtschaftlichkeit und Nutzerorientierung WuNo</a:t>
          </a:r>
          <a:br>
            <a:rPr lang="de-DE" sz="800"/>
          </a:br>
          <a:r>
            <a:rPr lang="de-DE" sz="800"/>
            <a:t>Ressourcenschonung Rsch </a:t>
          </a:r>
        </a:p>
      </xdr:txBody>
    </xdr:sp>
    <xdr:clientData/>
  </xdr:twoCellAnchor>
  <xdr:twoCellAnchor>
    <xdr:from>
      <xdr:col>3</xdr:col>
      <xdr:colOff>819150</xdr:colOff>
      <xdr:row>14</xdr:row>
      <xdr:rowOff>6350</xdr:rowOff>
    </xdr:from>
    <xdr:to>
      <xdr:col>3</xdr:col>
      <xdr:colOff>1371600</xdr:colOff>
      <xdr:row>14</xdr:row>
      <xdr:rowOff>346075</xdr:rowOff>
    </xdr:to>
    <xdr:sp macro="" textlink="">
      <xdr:nvSpPr>
        <xdr:cNvPr id="6" name="Pfeil: nach unten 5">
          <a:extLst>
            <a:ext uri="{FF2B5EF4-FFF2-40B4-BE49-F238E27FC236}">
              <a16:creationId xmlns:a16="http://schemas.microsoft.com/office/drawing/2014/main" id="{00000000-0008-0000-0500-000006000000}"/>
            </a:ext>
          </a:extLst>
        </xdr:cNvPr>
        <xdr:cNvSpPr/>
      </xdr:nvSpPr>
      <xdr:spPr>
        <a:xfrm>
          <a:off x="3028950" y="2819400"/>
          <a:ext cx="552450" cy="339725"/>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1168400</xdr:colOff>
      <xdr:row>13</xdr:row>
      <xdr:rowOff>361950</xdr:rowOff>
    </xdr:from>
    <xdr:to>
      <xdr:col>4</xdr:col>
      <xdr:colOff>1720850</xdr:colOff>
      <xdr:row>14</xdr:row>
      <xdr:rowOff>333375</xdr:rowOff>
    </xdr:to>
    <xdr:sp macro="" textlink="">
      <xdr:nvSpPr>
        <xdr:cNvPr id="7" name="Pfeil: nach unten 6">
          <a:extLst>
            <a:ext uri="{FF2B5EF4-FFF2-40B4-BE49-F238E27FC236}">
              <a16:creationId xmlns:a16="http://schemas.microsoft.com/office/drawing/2014/main" id="{00000000-0008-0000-0500-000007000000}"/>
            </a:ext>
          </a:extLst>
        </xdr:cNvPr>
        <xdr:cNvSpPr/>
      </xdr:nvSpPr>
      <xdr:spPr>
        <a:xfrm>
          <a:off x="5759450" y="2806700"/>
          <a:ext cx="552450" cy="339725"/>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1689100</xdr:colOff>
      <xdr:row>13</xdr:row>
      <xdr:rowOff>361950</xdr:rowOff>
    </xdr:from>
    <xdr:to>
      <xdr:col>5</xdr:col>
      <xdr:colOff>2241550</xdr:colOff>
      <xdr:row>14</xdr:row>
      <xdr:rowOff>333375</xdr:rowOff>
    </xdr:to>
    <xdr:sp macro="" textlink="">
      <xdr:nvSpPr>
        <xdr:cNvPr id="8" name="Pfeil: nach unten 7">
          <a:extLst>
            <a:ext uri="{FF2B5EF4-FFF2-40B4-BE49-F238E27FC236}">
              <a16:creationId xmlns:a16="http://schemas.microsoft.com/office/drawing/2014/main" id="{00000000-0008-0000-0500-000008000000}"/>
            </a:ext>
          </a:extLst>
        </xdr:cNvPr>
        <xdr:cNvSpPr/>
      </xdr:nvSpPr>
      <xdr:spPr>
        <a:xfrm>
          <a:off x="9245600" y="2806700"/>
          <a:ext cx="552450" cy="339725"/>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708025</xdr:colOff>
      <xdr:row>10</xdr:row>
      <xdr:rowOff>279400</xdr:rowOff>
    </xdr:from>
    <xdr:to>
      <xdr:col>4</xdr:col>
      <xdr:colOff>1260475</xdr:colOff>
      <xdr:row>12</xdr:row>
      <xdr:rowOff>19050</xdr:rowOff>
    </xdr:to>
    <xdr:sp macro="" textlink="">
      <xdr:nvSpPr>
        <xdr:cNvPr id="2" name="Pfeil: nach unten 1">
          <a:extLst>
            <a:ext uri="{FF2B5EF4-FFF2-40B4-BE49-F238E27FC236}">
              <a16:creationId xmlns:a16="http://schemas.microsoft.com/office/drawing/2014/main" id="{00000000-0008-0000-0700-000002000000}"/>
            </a:ext>
          </a:extLst>
        </xdr:cNvPr>
        <xdr:cNvSpPr/>
      </xdr:nvSpPr>
      <xdr:spPr>
        <a:xfrm>
          <a:off x="9909175" y="2070100"/>
          <a:ext cx="552450" cy="323850"/>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1466850</xdr:colOff>
      <xdr:row>8</xdr:row>
      <xdr:rowOff>31749</xdr:rowOff>
    </xdr:from>
    <xdr:to>
      <xdr:col>6</xdr:col>
      <xdr:colOff>22223</xdr:colOff>
      <xdr:row>9</xdr:row>
      <xdr:rowOff>292099</xdr:rowOff>
    </xdr:to>
    <xdr:sp macro="" textlink="">
      <xdr:nvSpPr>
        <xdr:cNvPr id="3" name="Pfeil: nach unten 2">
          <a:extLst>
            <a:ext uri="{FF2B5EF4-FFF2-40B4-BE49-F238E27FC236}">
              <a16:creationId xmlns:a16="http://schemas.microsoft.com/office/drawing/2014/main" id="{00000000-0008-0000-0900-000003000000}"/>
            </a:ext>
          </a:extLst>
        </xdr:cNvPr>
        <xdr:cNvSpPr/>
      </xdr:nvSpPr>
      <xdr:spPr>
        <a:xfrm rot="16200000">
          <a:off x="9078912" y="1671637"/>
          <a:ext cx="552450" cy="269873"/>
        </a:xfrm>
        <a:prstGeom prst="downArrow">
          <a:avLst>
            <a:gd name="adj1" fmla="val 59195"/>
            <a:gd name="adj2" fmla="val 67570"/>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3429000</xdr:colOff>
      <xdr:row>10</xdr:row>
      <xdr:rowOff>25400</xdr:rowOff>
    </xdr:from>
    <xdr:to>
      <xdr:col>19</xdr:col>
      <xdr:colOff>3978275</xdr:colOff>
      <xdr:row>12</xdr:row>
      <xdr:rowOff>44450</xdr:rowOff>
    </xdr:to>
    <xdr:sp macro="" textlink="">
      <xdr:nvSpPr>
        <xdr:cNvPr id="4" name="Pfeil: nach unten 3">
          <a:extLst>
            <a:ext uri="{FF2B5EF4-FFF2-40B4-BE49-F238E27FC236}">
              <a16:creationId xmlns:a16="http://schemas.microsoft.com/office/drawing/2014/main" id="{00000000-0008-0000-0900-000004000000}"/>
            </a:ext>
          </a:extLst>
        </xdr:cNvPr>
        <xdr:cNvSpPr/>
      </xdr:nvSpPr>
      <xdr:spPr>
        <a:xfrm>
          <a:off x="16087725" y="2149475"/>
          <a:ext cx="549275" cy="628650"/>
        </a:xfrm>
        <a:prstGeom prst="downArrow">
          <a:avLst>
            <a:gd name="adj1" fmla="val 50000"/>
            <a:gd name="adj2" fmla="val 30271"/>
          </a:avLst>
        </a:prstGeom>
        <a:solidFill>
          <a:srgbClr val="0081C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2032002</xdr:colOff>
      <xdr:row>12</xdr:row>
      <xdr:rowOff>0</xdr:rowOff>
    </xdr:from>
    <xdr:to>
      <xdr:col>6</xdr:col>
      <xdr:colOff>2584452</xdr:colOff>
      <xdr:row>13</xdr:row>
      <xdr:rowOff>0</xdr:rowOff>
    </xdr:to>
    <xdr:sp macro="" textlink="">
      <xdr:nvSpPr>
        <xdr:cNvPr id="5" name="Pfeil: nach unten 4">
          <a:extLst>
            <a:ext uri="{FF2B5EF4-FFF2-40B4-BE49-F238E27FC236}">
              <a16:creationId xmlns:a16="http://schemas.microsoft.com/office/drawing/2014/main" id="{00000000-0008-0000-0900-000005000000}"/>
            </a:ext>
          </a:extLst>
        </xdr:cNvPr>
        <xdr:cNvSpPr/>
      </xdr:nvSpPr>
      <xdr:spPr>
        <a:xfrm>
          <a:off x="11499852" y="2667000"/>
          <a:ext cx="552450" cy="292100"/>
        </a:xfrm>
        <a:prstGeom prst="downArrow">
          <a:avLst>
            <a:gd name="adj1" fmla="val 45402"/>
            <a:gd name="adj2" fmla="val 59727"/>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14</xdr:row>
          <xdr:rowOff>0</xdr:rowOff>
        </xdr:from>
        <xdr:to>
          <xdr:col>8</xdr:col>
          <xdr:colOff>323850</xdr:colOff>
          <xdr:row>15</xdr:row>
          <xdr:rowOff>0</xdr:rowOff>
        </xdr:to>
        <xdr:sp macro="" textlink="">
          <xdr:nvSpPr>
            <xdr:cNvPr id="24870" name="Option Button 294" hidden="1">
              <a:extLst>
                <a:ext uri="{63B3BB69-23CF-44E3-9099-C40C66FF867C}">
                  <a14:compatExt spid="_x0000_s24870"/>
                </a:ext>
                <a:ext uri="{FF2B5EF4-FFF2-40B4-BE49-F238E27FC236}">
                  <a16:creationId xmlns:a16="http://schemas.microsoft.com/office/drawing/2014/main" id="{00000000-0008-0000-0900-00002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0</xdr:rowOff>
        </xdr:from>
        <xdr:to>
          <xdr:col>9</xdr:col>
          <xdr:colOff>323850</xdr:colOff>
          <xdr:row>15</xdr:row>
          <xdr:rowOff>0</xdr:rowOff>
        </xdr:to>
        <xdr:sp macro="" textlink="">
          <xdr:nvSpPr>
            <xdr:cNvPr id="24872" name="Option Button 296" hidden="1">
              <a:extLst>
                <a:ext uri="{63B3BB69-23CF-44E3-9099-C40C66FF867C}">
                  <a14:compatExt spid="_x0000_s24872"/>
                </a:ext>
                <a:ext uri="{FF2B5EF4-FFF2-40B4-BE49-F238E27FC236}">
                  <a16:creationId xmlns:a16="http://schemas.microsoft.com/office/drawing/2014/main" id="{00000000-0008-0000-0900-00002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0</xdr:rowOff>
        </xdr:from>
        <xdr:to>
          <xdr:col>10</xdr:col>
          <xdr:colOff>323850</xdr:colOff>
          <xdr:row>15</xdr:row>
          <xdr:rowOff>0</xdr:rowOff>
        </xdr:to>
        <xdr:sp macro="" textlink="">
          <xdr:nvSpPr>
            <xdr:cNvPr id="24873" name="Option Button 297" hidden="1">
              <a:extLst>
                <a:ext uri="{63B3BB69-23CF-44E3-9099-C40C66FF867C}">
                  <a14:compatExt spid="_x0000_s24873"/>
                </a:ext>
                <a:ext uri="{FF2B5EF4-FFF2-40B4-BE49-F238E27FC236}">
                  <a16:creationId xmlns:a16="http://schemas.microsoft.com/office/drawing/2014/main" id="{00000000-0008-0000-0900-00002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xdr:row>
          <xdr:rowOff>0</xdr:rowOff>
        </xdr:from>
        <xdr:to>
          <xdr:col>11</xdr:col>
          <xdr:colOff>323850</xdr:colOff>
          <xdr:row>15</xdr:row>
          <xdr:rowOff>0</xdr:rowOff>
        </xdr:to>
        <xdr:sp macro="" textlink="">
          <xdr:nvSpPr>
            <xdr:cNvPr id="24874" name="Option Button 298" hidden="1">
              <a:extLst>
                <a:ext uri="{63B3BB69-23CF-44E3-9099-C40C66FF867C}">
                  <a14:compatExt spid="_x0000_s24874"/>
                </a:ext>
                <a:ext uri="{FF2B5EF4-FFF2-40B4-BE49-F238E27FC236}">
                  <a16:creationId xmlns:a16="http://schemas.microsoft.com/office/drawing/2014/main" id="{00000000-0008-0000-0900-00002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xdr:row>
          <xdr:rowOff>0</xdr:rowOff>
        </xdr:from>
        <xdr:to>
          <xdr:col>12</xdr:col>
          <xdr:colOff>333375</xdr:colOff>
          <xdr:row>15</xdr:row>
          <xdr:rowOff>0</xdr:rowOff>
        </xdr:to>
        <xdr:sp macro="" textlink="">
          <xdr:nvSpPr>
            <xdr:cNvPr id="24875" name="Option Button 299" hidden="1">
              <a:extLst>
                <a:ext uri="{63B3BB69-23CF-44E3-9099-C40C66FF867C}">
                  <a14:compatExt spid="_x0000_s24875"/>
                </a:ext>
                <a:ext uri="{FF2B5EF4-FFF2-40B4-BE49-F238E27FC236}">
                  <a16:creationId xmlns:a16="http://schemas.microsoft.com/office/drawing/2014/main" id="{00000000-0008-0000-0900-00002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xdr:row>
          <xdr:rowOff>0</xdr:rowOff>
        </xdr:from>
        <xdr:to>
          <xdr:col>14</xdr:col>
          <xdr:colOff>323850</xdr:colOff>
          <xdr:row>15</xdr:row>
          <xdr:rowOff>0</xdr:rowOff>
        </xdr:to>
        <xdr:sp macro="" textlink="">
          <xdr:nvSpPr>
            <xdr:cNvPr id="24876" name="Option Button 300" hidden="1">
              <a:extLst>
                <a:ext uri="{63B3BB69-23CF-44E3-9099-C40C66FF867C}">
                  <a14:compatExt spid="_x0000_s24876"/>
                </a:ext>
                <a:ext uri="{FF2B5EF4-FFF2-40B4-BE49-F238E27FC236}">
                  <a16:creationId xmlns:a16="http://schemas.microsoft.com/office/drawing/2014/main" id="{00000000-0008-0000-0900-00002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0</xdr:rowOff>
        </xdr:from>
        <xdr:to>
          <xdr:col>8</xdr:col>
          <xdr:colOff>323850</xdr:colOff>
          <xdr:row>16</xdr:row>
          <xdr:rowOff>0</xdr:rowOff>
        </xdr:to>
        <xdr:sp macro="" textlink="">
          <xdr:nvSpPr>
            <xdr:cNvPr id="24878" name="Option Button 302" hidden="1">
              <a:extLst>
                <a:ext uri="{63B3BB69-23CF-44E3-9099-C40C66FF867C}">
                  <a14:compatExt spid="_x0000_s24878"/>
                </a:ext>
                <a:ext uri="{FF2B5EF4-FFF2-40B4-BE49-F238E27FC236}">
                  <a16:creationId xmlns:a16="http://schemas.microsoft.com/office/drawing/2014/main" id="{00000000-0008-0000-0900-00002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0</xdr:rowOff>
        </xdr:from>
        <xdr:to>
          <xdr:col>9</xdr:col>
          <xdr:colOff>323850</xdr:colOff>
          <xdr:row>16</xdr:row>
          <xdr:rowOff>0</xdr:rowOff>
        </xdr:to>
        <xdr:sp macro="" textlink="">
          <xdr:nvSpPr>
            <xdr:cNvPr id="24879" name="Option Button 303" hidden="1">
              <a:extLst>
                <a:ext uri="{63B3BB69-23CF-44E3-9099-C40C66FF867C}">
                  <a14:compatExt spid="_x0000_s24879"/>
                </a:ext>
                <a:ext uri="{FF2B5EF4-FFF2-40B4-BE49-F238E27FC236}">
                  <a16:creationId xmlns:a16="http://schemas.microsoft.com/office/drawing/2014/main" id="{00000000-0008-0000-0900-00002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0</xdr:rowOff>
        </xdr:from>
        <xdr:to>
          <xdr:col>10</xdr:col>
          <xdr:colOff>323850</xdr:colOff>
          <xdr:row>16</xdr:row>
          <xdr:rowOff>0</xdr:rowOff>
        </xdr:to>
        <xdr:sp macro="" textlink="">
          <xdr:nvSpPr>
            <xdr:cNvPr id="24880" name="Option Button 304" hidden="1">
              <a:extLst>
                <a:ext uri="{63B3BB69-23CF-44E3-9099-C40C66FF867C}">
                  <a14:compatExt spid="_x0000_s24880"/>
                </a:ext>
                <a:ext uri="{FF2B5EF4-FFF2-40B4-BE49-F238E27FC236}">
                  <a16:creationId xmlns:a16="http://schemas.microsoft.com/office/drawing/2014/main" id="{00000000-0008-0000-0900-00003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0</xdr:rowOff>
        </xdr:from>
        <xdr:to>
          <xdr:col>11</xdr:col>
          <xdr:colOff>323850</xdr:colOff>
          <xdr:row>16</xdr:row>
          <xdr:rowOff>0</xdr:rowOff>
        </xdr:to>
        <xdr:sp macro="" textlink="">
          <xdr:nvSpPr>
            <xdr:cNvPr id="24881" name="Option Button 305" hidden="1">
              <a:extLst>
                <a:ext uri="{63B3BB69-23CF-44E3-9099-C40C66FF867C}">
                  <a14:compatExt spid="_x0000_s24881"/>
                </a:ext>
                <a:ext uri="{FF2B5EF4-FFF2-40B4-BE49-F238E27FC236}">
                  <a16:creationId xmlns:a16="http://schemas.microsoft.com/office/drawing/2014/main" id="{00000000-0008-0000-0900-00003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0</xdr:rowOff>
        </xdr:from>
        <xdr:to>
          <xdr:col>12</xdr:col>
          <xdr:colOff>323850</xdr:colOff>
          <xdr:row>16</xdr:row>
          <xdr:rowOff>0</xdr:rowOff>
        </xdr:to>
        <xdr:sp macro="" textlink="">
          <xdr:nvSpPr>
            <xdr:cNvPr id="24882" name="Option Button 306" hidden="1">
              <a:extLst>
                <a:ext uri="{63B3BB69-23CF-44E3-9099-C40C66FF867C}">
                  <a14:compatExt spid="_x0000_s24882"/>
                </a:ext>
                <a:ext uri="{FF2B5EF4-FFF2-40B4-BE49-F238E27FC236}">
                  <a16:creationId xmlns:a16="http://schemas.microsoft.com/office/drawing/2014/main" id="{00000000-0008-0000-0900-00003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xdr:row>
          <xdr:rowOff>0</xdr:rowOff>
        </xdr:from>
        <xdr:to>
          <xdr:col>14</xdr:col>
          <xdr:colOff>323850</xdr:colOff>
          <xdr:row>16</xdr:row>
          <xdr:rowOff>0</xdr:rowOff>
        </xdr:to>
        <xdr:sp macro="" textlink="">
          <xdr:nvSpPr>
            <xdr:cNvPr id="24883" name="Option Button 307" hidden="1">
              <a:extLst>
                <a:ext uri="{63B3BB69-23CF-44E3-9099-C40C66FF867C}">
                  <a14:compatExt spid="_x0000_s24883"/>
                </a:ext>
                <a:ext uri="{FF2B5EF4-FFF2-40B4-BE49-F238E27FC236}">
                  <a16:creationId xmlns:a16="http://schemas.microsoft.com/office/drawing/2014/main" id="{00000000-0008-0000-0900-00003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15</xdr:col>
          <xdr:colOff>0</xdr:colOff>
          <xdr:row>15</xdr:row>
          <xdr:rowOff>0</xdr:rowOff>
        </xdr:to>
        <xdr:sp macro="" textlink="">
          <xdr:nvSpPr>
            <xdr:cNvPr id="24885" name="Group Box 309" hidden="1">
              <a:extLst>
                <a:ext uri="{63B3BB69-23CF-44E3-9099-C40C66FF867C}">
                  <a14:compatExt spid="_x0000_s24885"/>
                </a:ext>
                <a:ext uri="{FF2B5EF4-FFF2-40B4-BE49-F238E27FC236}">
                  <a16:creationId xmlns:a16="http://schemas.microsoft.com/office/drawing/2014/main" id="{00000000-0008-0000-0900-0000356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0</xdr:rowOff>
        </xdr:from>
        <xdr:to>
          <xdr:col>8</xdr:col>
          <xdr:colOff>323850</xdr:colOff>
          <xdr:row>17</xdr:row>
          <xdr:rowOff>0</xdr:rowOff>
        </xdr:to>
        <xdr:sp macro="" textlink="">
          <xdr:nvSpPr>
            <xdr:cNvPr id="24888" name="Option Button 312" hidden="1">
              <a:extLst>
                <a:ext uri="{63B3BB69-23CF-44E3-9099-C40C66FF867C}">
                  <a14:compatExt spid="_x0000_s24888"/>
                </a:ext>
                <a:ext uri="{FF2B5EF4-FFF2-40B4-BE49-F238E27FC236}">
                  <a16:creationId xmlns:a16="http://schemas.microsoft.com/office/drawing/2014/main" id="{00000000-0008-0000-0900-00003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0</xdr:rowOff>
        </xdr:from>
        <xdr:to>
          <xdr:col>9</xdr:col>
          <xdr:colOff>323850</xdr:colOff>
          <xdr:row>17</xdr:row>
          <xdr:rowOff>0</xdr:rowOff>
        </xdr:to>
        <xdr:sp macro="" textlink="">
          <xdr:nvSpPr>
            <xdr:cNvPr id="24889" name="Option Button 313" hidden="1">
              <a:extLst>
                <a:ext uri="{63B3BB69-23CF-44E3-9099-C40C66FF867C}">
                  <a14:compatExt spid="_x0000_s24889"/>
                </a:ext>
                <a:ext uri="{FF2B5EF4-FFF2-40B4-BE49-F238E27FC236}">
                  <a16:creationId xmlns:a16="http://schemas.microsoft.com/office/drawing/2014/main" id="{00000000-0008-0000-0900-00003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0</xdr:rowOff>
        </xdr:from>
        <xdr:to>
          <xdr:col>10</xdr:col>
          <xdr:colOff>323850</xdr:colOff>
          <xdr:row>17</xdr:row>
          <xdr:rowOff>0</xdr:rowOff>
        </xdr:to>
        <xdr:sp macro="" textlink="">
          <xdr:nvSpPr>
            <xdr:cNvPr id="24890" name="Option Button 314" hidden="1">
              <a:extLst>
                <a:ext uri="{63B3BB69-23CF-44E3-9099-C40C66FF867C}">
                  <a14:compatExt spid="_x0000_s24890"/>
                </a:ext>
                <a:ext uri="{FF2B5EF4-FFF2-40B4-BE49-F238E27FC236}">
                  <a16:creationId xmlns:a16="http://schemas.microsoft.com/office/drawing/2014/main" id="{00000000-0008-0000-0900-00003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0</xdr:rowOff>
        </xdr:from>
        <xdr:to>
          <xdr:col>11</xdr:col>
          <xdr:colOff>323850</xdr:colOff>
          <xdr:row>17</xdr:row>
          <xdr:rowOff>0</xdr:rowOff>
        </xdr:to>
        <xdr:sp macro="" textlink="">
          <xdr:nvSpPr>
            <xdr:cNvPr id="24891" name="Option Button 315" hidden="1">
              <a:extLst>
                <a:ext uri="{63B3BB69-23CF-44E3-9099-C40C66FF867C}">
                  <a14:compatExt spid="_x0000_s24891"/>
                </a:ext>
                <a:ext uri="{FF2B5EF4-FFF2-40B4-BE49-F238E27FC236}">
                  <a16:creationId xmlns:a16="http://schemas.microsoft.com/office/drawing/2014/main" id="{00000000-0008-0000-0900-00003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323850</xdr:colOff>
          <xdr:row>17</xdr:row>
          <xdr:rowOff>0</xdr:rowOff>
        </xdr:to>
        <xdr:sp macro="" textlink="">
          <xdr:nvSpPr>
            <xdr:cNvPr id="24892" name="Option Button 316" hidden="1">
              <a:extLst>
                <a:ext uri="{63B3BB69-23CF-44E3-9099-C40C66FF867C}">
                  <a14:compatExt spid="_x0000_s24892"/>
                </a:ext>
                <a:ext uri="{FF2B5EF4-FFF2-40B4-BE49-F238E27FC236}">
                  <a16:creationId xmlns:a16="http://schemas.microsoft.com/office/drawing/2014/main" id="{00000000-0008-0000-0900-00003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0</xdr:rowOff>
        </xdr:from>
        <xdr:to>
          <xdr:col>14</xdr:col>
          <xdr:colOff>323850</xdr:colOff>
          <xdr:row>17</xdr:row>
          <xdr:rowOff>0</xdr:rowOff>
        </xdr:to>
        <xdr:sp macro="" textlink="">
          <xdr:nvSpPr>
            <xdr:cNvPr id="24893" name="Option Button 317" hidden="1">
              <a:extLst>
                <a:ext uri="{63B3BB69-23CF-44E3-9099-C40C66FF867C}">
                  <a14:compatExt spid="_x0000_s24893"/>
                </a:ext>
                <a:ext uri="{FF2B5EF4-FFF2-40B4-BE49-F238E27FC236}">
                  <a16:creationId xmlns:a16="http://schemas.microsoft.com/office/drawing/2014/main" id="{00000000-0008-0000-0900-00003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0</xdr:rowOff>
        </xdr:from>
        <xdr:to>
          <xdr:col>8</xdr:col>
          <xdr:colOff>323850</xdr:colOff>
          <xdr:row>18</xdr:row>
          <xdr:rowOff>0</xdr:rowOff>
        </xdr:to>
        <xdr:sp macro="" textlink="">
          <xdr:nvSpPr>
            <xdr:cNvPr id="24894" name="Option Button 318" hidden="1">
              <a:extLst>
                <a:ext uri="{63B3BB69-23CF-44E3-9099-C40C66FF867C}">
                  <a14:compatExt spid="_x0000_s24894"/>
                </a:ext>
                <a:ext uri="{FF2B5EF4-FFF2-40B4-BE49-F238E27FC236}">
                  <a16:creationId xmlns:a16="http://schemas.microsoft.com/office/drawing/2014/main" id="{00000000-0008-0000-0900-00003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0</xdr:rowOff>
        </xdr:from>
        <xdr:to>
          <xdr:col>9</xdr:col>
          <xdr:colOff>323850</xdr:colOff>
          <xdr:row>18</xdr:row>
          <xdr:rowOff>0</xdr:rowOff>
        </xdr:to>
        <xdr:sp macro="" textlink="">
          <xdr:nvSpPr>
            <xdr:cNvPr id="24895" name="Option Button 319" hidden="1">
              <a:extLst>
                <a:ext uri="{63B3BB69-23CF-44E3-9099-C40C66FF867C}">
                  <a14:compatExt spid="_x0000_s24895"/>
                </a:ext>
                <a:ext uri="{FF2B5EF4-FFF2-40B4-BE49-F238E27FC236}">
                  <a16:creationId xmlns:a16="http://schemas.microsoft.com/office/drawing/2014/main" id="{00000000-0008-0000-0900-00003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0</xdr:rowOff>
        </xdr:from>
        <xdr:to>
          <xdr:col>10</xdr:col>
          <xdr:colOff>323850</xdr:colOff>
          <xdr:row>18</xdr:row>
          <xdr:rowOff>0</xdr:rowOff>
        </xdr:to>
        <xdr:sp macro="" textlink="">
          <xdr:nvSpPr>
            <xdr:cNvPr id="24896" name="Option Button 320" hidden="1">
              <a:extLst>
                <a:ext uri="{63B3BB69-23CF-44E3-9099-C40C66FF867C}">
                  <a14:compatExt spid="_x0000_s24896"/>
                </a:ext>
                <a:ext uri="{FF2B5EF4-FFF2-40B4-BE49-F238E27FC236}">
                  <a16:creationId xmlns:a16="http://schemas.microsoft.com/office/drawing/2014/main" id="{00000000-0008-0000-0900-00004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0</xdr:rowOff>
        </xdr:from>
        <xdr:to>
          <xdr:col>11</xdr:col>
          <xdr:colOff>323850</xdr:colOff>
          <xdr:row>18</xdr:row>
          <xdr:rowOff>0</xdr:rowOff>
        </xdr:to>
        <xdr:sp macro="" textlink="">
          <xdr:nvSpPr>
            <xdr:cNvPr id="24897" name="Option Button 321" hidden="1">
              <a:extLst>
                <a:ext uri="{63B3BB69-23CF-44E3-9099-C40C66FF867C}">
                  <a14:compatExt spid="_x0000_s24897"/>
                </a:ext>
                <a:ext uri="{FF2B5EF4-FFF2-40B4-BE49-F238E27FC236}">
                  <a16:creationId xmlns:a16="http://schemas.microsoft.com/office/drawing/2014/main" id="{00000000-0008-0000-0900-00004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323850</xdr:colOff>
          <xdr:row>18</xdr:row>
          <xdr:rowOff>0</xdr:rowOff>
        </xdr:to>
        <xdr:sp macro="" textlink="">
          <xdr:nvSpPr>
            <xdr:cNvPr id="24898" name="Option Button 322" hidden="1">
              <a:extLst>
                <a:ext uri="{63B3BB69-23CF-44E3-9099-C40C66FF867C}">
                  <a14:compatExt spid="_x0000_s24898"/>
                </a:ext>
                <a:ext uri="{FF2B5EF4-FFF2-40B4-BE49-F238E27FC236}">
                  <a16:creationId xmlns:a16="http://schemas.microsoft.com/office/drawing/2014/main" id="{00000000-0008-0000-0900-00004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0</xdr:rowOff>
        </xdr:from>
        <xdr:to>
          <xdr:col>14</xdr:col>
          <xdr:colOff>323850</xdr:colOff>
          <xdr:row>18</xdr:row>
          <xdr:rowOff>0</xdr:rowOff>
        </xdr:to>
        <xdr:sp macro="" textlink="">
          <xdr:nvSpPr>
            <xdr:cNvPr id="24899" name="Option Button 323" hidden="1">
              <a:extLst>
                <a:ext uri="{63B3BB69-23CF-44E3-9099-C40C66FF867C}">
                  <a14:compatExt spid="_x0000_s24899"/>
                </a:ext>
                <a:ext uri="{FF2B5EF4-FFF2-40B4-BE49-F238E27FC236}">
                  <a16:creationId xmlns:a16="http://schemas.microsoft.com/office/drawing/2014/main" id="{00000000-0008-0000-0900-00004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18</xdr:row>
          <xdr:rowOff>0</xdr:rowOff>
        </xdr:from>
        <xdr:to>
          <xdr:col>8</xdr:col>
          <xdr:colOff>323850</xdr:colOff>
          <xdr:row>19</xdr:row>
          <xdr:rowOff>0</xdr:rowOff>
        </xdr:to>
        <xdr:sp macro="" textlink="">
          <xdr:nvSpPr>
            <xdr:cNvPr id="24900" name="Option Button 324" hidden="1">
              <a:extLst>
                <a:ext uri="{63B3BB69-23CF-44E3-9099-C40C66FF867C}">
                  <a14:compatExt spid="_x0000_s24900"/>
                </a:ext>
                <a:ext uri="{FF2B5EF4-FFF2-40B4-BE49-F238E27FC236}">
                  <a16:creationId xmlns:a16="http://schemas.microsoft.com/office/drawing/2014/main" id="{00000000-0008-0000-0900-00004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0</xdr:rowOff>
        </xdr:from>
        <xdr:to>
          <xdr:col>9</xdr:col>
          <xdr:colOff>323850</xdr:colOff>
          <xdr:row>19</xdr:row>
          <xdr:rowOff>0</xdr:rowOff>
        </xdr:to>
        <xdr:sp macro="" textlink="">
          <xdr:nvSpPr>
            <xdr:cNvPr id="24901" name="Option Button 325" hidden="1">
              <a:extLst>
                <a:ext uri="{63B3BB69-23CF-44E3-9099-C40C66FF867C}">
                  <a14:compatExt spid="_x0000_s24901"/>
                </a:ext>
                <a:ext uri="{FF2B5EF4-FFF2-40B4-BE49-F238E27FC236}">
                  <a16:creationId xmlns:a16="http://schemas.microsoft.com/office/drawing/2014/main" id="{00000000-0008-0000-0900-00004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0</xdr:rowOff>
        </xdr:from>
        <xdr:to>
          <xdr:col>10</xdr:col>
          <xdr:colOff>323850</xdr:colOff>
          <xdr:row>19</xdr:row>
          <xdr:rowOff>0</xdr:rowOff>
        </xdr:to>
        <xdr:sp macro="" textlink="">
          <xdr:nvSpPr>
            <xdr:cNvPr id="24902" name="Option Button 326" hidden="1">
              <a:extLst>
                <a:ext uri="{63B3BB69-23CF-44E3-9099-C40C66FF867C}">
                  <a14:compatExt spid="_x0000_s24902"/>
                </a:ext>
                <a:ext uri="{FF2B5EF4-FFF2-40B4-BE49-F238E27FC236}">
                  <a16:creationId xmlns:a16="http://schemas.microsoft.com/office/drawing/2014/main" id="{00000000-0008-0000-0900-00004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0</xdr:rowOff>
        </xdr:from>
        <xdr:to>
          <xdr:col>11</xdr:col>
          <xdr:colOff>323850</xdr:colOff>
          <xdr:row>19</xdr:row>
          <xdr:rowOff>0</xdr:rowOff>
        </xdr:to>
        <xdr:sp macro="" textlink="">
          <xdr:nvSpPr>
            <xdr:cNvPr id="24903" name="Option Button 327" hidden="1">
              <a:extLst>
                <a:ext uri="{63B3BB69-23CF-44E3-9099-C40C66FF867C}">
                  <a14:compatExt spid="_x0000_s24903"/>
                </a:ext>
                <a:ext uri="{FF2B5EF4-FFF2-40B4-BE49-F238E27FC236}">
                  <a16:creationId xmlns:a16="http://schemas.microsoft.com/office/drawing/2014/main" id="{00000000-0008-0000-0900-00004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xdr:row>
          <xdr:rowOff>0</xdr:rowOff>
        </xdr:from>
        <xdr:to>
          <xdr:col>12</xdr:col>
          <xdr:colOff>323850</xdr:colOff>
          <xdr:row>19</xdr:row>
          <xdr:rowOff>0</xdr:rowOff>
        </xdr:to>
        <xdr:sp macro="" textlink="">
          <xdr:nvSpPr>
            <xdr:cNvPr id="24904" name="Option Button 328" hidden="1">
              <a:extLst>
                <a:ext uri="{63B3BB69-23CF-44E3-9099-C40C66FF867C}">
                  <a14:compatExt spid="_x0000_s24904"/>
                </a:ext>
                <a:ext uri="{FF2B5EF4-FFF2-40B4-BE49-F238E27FC236}">
                  <a16:creationId xmlns:a16="http://schemas.microsoft.com/office/drawing/2014/main" id="{00000000-0008-0000-0900-00004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0</xdr:rowOff>
        </xdr:from>
        <xdr:to>
          <xdr:col>14</xdr:col>
          <xdr:colOff>323850</xdr:colOff>
          <xdr:row>19</xdr:row>
          <xdr:rowOff>0</xdr:rowOff>
        </xdr:to>
        <xdr:sp macro="" textlink="">
          <xdr:nvSpPr>
            <xdr:cNvPr id="24905" name="Option Button 329" hidden="1">
              <a:extLst>
                <a:ext uri="{63B3BB69-23CF-44E3-9099-C40C66FF867C}">
                  <a14:compatExt spid="_x0000_s24905"/>
                </a:ext>
                <a:ext uri="{FF2B5EF4-FFF2-40B4-BE49-F238E27FC236}">
                  <a16:creationId xmlns:a16="http://schemas.microsoft.com/office/drawing/2014/main" id="{00000000-0008-0000-0900-00004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19</xdr:row>
          <xdr:rowOff>0</xdr:rowOff>
        </xdr:from>
        <xdr:to>
          <xdr:col>8</xdr:col>
          <xdr:colOff>323850</xdr:colOff>
          <xdr:row>20</xdr:row>
          <xdr:rowOff>0</xdr:rowOff>
        </xdr:to>
        <xdr:sp macro="" textlink="">
          <xdr:nvSpPr>
            <xdr:cNvPr id="24906" name="Option Button 330" hidden="1">
              <a:extLst>
                <a:ext uri="{63B3BB69-23CF-44E3-9099-C40C66FF867C}">
                  <a14:compatExt spid="_x0000_s24906"/>
                </a:ext>
                <a:ext uri="{FF2B5EF4-FFF2-40B4-BE49-F238E27FC236}">
                  <a16:creationId xmlns:a16="http://schemas.microsoft.com/office/drawing/2014/main" id="{00000000-0008-0000-0900-00004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0</xdr:rowOff>
        </xdr:from>
        <xdr:to>
          <xdr:col>9</xdr:col>
          <xdr:colOff>323850</xdr:colOff>
          <xdr:row>20</xdr:row>
          <xdr:rowOff>0</xdr:rowOff>
        </xdr:to>
        <xdr:sp macro="" textlink="">
          <xdr:nvSpPr>
            <xdr:cNvPr id="24907" name="Option Button 331" hidden="1">
              <a:extLst>
                <a:ext uri="{63B3BB69-23CF-44E3-9099-C40C66FF867C}">
                  <a14:compatExt spid="_x0000_s24907"/>
                </a:ext>
                <a:ext uri="{FF2B5EF4-FFF2-40B4-BE49-F238E27FC236}">
                  <a16:creationId xmlns:a16="http://schemas.microsoft.com/office/drawing/2014/main" id="{00000000-0008-0000-0900-00004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0</xdr:rowOff>
        </xdr:from>
        <xdr:to>
          <xdr:col>10</xdr:col>
          <xdr:colOff>323850</xdr:colOff>
          <xdr:row>20</xdr:row>
          <xdr:rowOff>0</xdr:rowOff>
        </xdr:to>
        <xdr:sp macro="" textlink="">
          <xdr:nvSpPr>
            <xdr:cNvPr id="24908" name="Option Button 332" hidden="1">
              <a:extLst>
                <a:ext uri="{63B3BB69-23CF-44E3-9099-C40C66FF867C}">
                  <a14:compatExt spid="_x0000_s24908"/>
                </a:ext>
                <a:ext uri="{FF2B5EF4-FFF2-40B4-BE49-F238E27FC236}">
                  <a16:creationId xmlns:a16="http://schemas.microsoft.com/office/drawing/2014/main" id="{00000000-0008-0000-0900-00004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0</xdr:rowOff>
        </xdr:from>
        <xdr:to>
          <xdr:col>11</xdr:col>
          <xdr:colOff>323850</xdr:colOff>
          <xdr:row>20</xdr:row>
          <xdr:rowOff>0</xdr:rowOff>
        </xdr:to>
        <xdr:sp macro="" textlink="">
          <xdr:nvSpPr>
            <xdr:cNvPr id="24909" name="Option Button 333" hidden="1">
              <a:extLst>
                <a:ext uri="{63B3BB69-23CF-44E3-9099-C40C66FF867C}">
                  <a14:compatExt spid="_x0000_s24909"/>
                </a:ext>
                <a:ext uri="{FF2B5EF4-FFF2-40B4-BE49-F238E27FC236}">
                  <a16:creationId xmlns:a16="http://schemas.microsoft.com/office/drawing/2014/main" id="{00000000-0008-0000-0900-00004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323850</xdr:colOff>
          <xdr:row>20</xdr:row>
          <xdr:rowOff>0</xdr:rowOff>
        </xdr:to>
        <xdr:sp macro="" textlink="">
          <xdr:nvSpPr>
            <xdr:cNvPr id="24910" name="Option Button 334" hidden="1">
              <a:extLst>
                <a:ext uri="{63B3BB69-23CF-44E3-9099-C40C66FF867C}">
                  <a14:compatExt spid="_x0000_s24910"/>
                </a:ext>
                <a:ext uri="{FF2B5EF4-FFF2-40B4-BE49-F238E27FC236}">
                  <a16:creationId xmlns:a16="http://schemas.microsoft.com/office/drawing/2014/main" id="{00000000-0008-0000-0900-00004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0</xdr:rowOff>
        </xdr:from>
        <xdr:to>
          <xdr:col>14</xdr:col>
          <xdr:colOff>323850</xdr:colOff>
          <xdr:row>20</xdr:row>
          <xdr:rowOff>0</xdr:rowOff>
        </xdr:to>
        <xdr:sp macro="" textlink="">
          <xdr:nvSpPr>
            <xdr:cNvPr id="24911" name="Option Button 335" hidden="1">
              <a:extLst>
                <a:ext uri="{63B3BB69-23CF-44E3-9099-C40C66FF867C}">
                  <a14:compatExt spid="_x0000_s24911"/>
                </a:ext>
                <a:ext uri="{FF2B5EF4-FFF2-40B4-BE49-F238E27FC236}">
                  <a16:creationId xmlns:a16="http://schemas.microsoft.com/office/drawing/2014/main" id="{00000000-0008-0000-0900-00004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0</xdr:rowOff>
        </xdr:from>
        <xdr:to>
          <xdr:col>8</xdr:col>
          <xdr:colOff>323850</xdr:colOff>
          <xdr:row>21</xdr:row>
          <xdr:rowOff>0</xdr:rowOff>
        </xdr:to>
        <xdr:sp macro="" textlink="">
          <xdr:nvSpPr>
            <xdr:cNvPr id="24912" name="Option Button 336" hidden="1">
              <a:extLst>
                <a:ext uri="{63B3BB69-23CF-44E3-9099-C40C66FF867C}">
                  <a14:compatExt spid="_x0000_s24912"/>
                </a:ext>
                <a:ext uri="{FF2B5EF4-FFF2-40B4-BE49-F238E27FC236}">
                  <a16:creationId xmlns:a16="http://schemas.microsoft.com/office/drawing/2014/main" id="{00000000-0008-0000-0900-00005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0</xdr:rowOff>
        </xdr:from>
        <xdr:to>
          <xdr:col>9</xdr:col>
          <xdr:colOff>323850</xdr:colOff>
          <xdr:row>21</xdr:row>
          <xdr:rowOff>0</xdr:rowOff>
        </xdr:to>
        <xdr:sp macro="" textlink="">
          <xdr:nvSpPr>
            <xdr:cNvPr id="24913" name="Option Button 337" hidden="1">
              <a:extLst>
                <a:ext uri="{63B3BB69-23CF-44E3-9099-C40C66FF867C}">
                  <a14:compatExt spid="_x0000_s24913"/>
                </a:ext>
                <a:ext uri="{FF2B5EF4-FFF2-40B4-BE49-F238E27FC236}">
                  <a16:creationId xmlns:a16="http://schemas.microsoft.com/office/drawing/2014/main" id="{00000000-0008-0000-0900-00005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0</xdr:rowOff>
        </xdr:from>
        <xdr:to>
          <xdr:col>10</xdr:col>
          <xdr:colOff>323850</xdr:colOff>
          <xdr:row>21</xdr:row>
          <xdr:rowOff>0</xdr:rowOff>
        </xdr:to>
        <xdr:sp macro="" textlink="">
          <xdr:nvSpPr>
            <xdr:cNvPr id="24914" name="Option Button 338" hidden="1">
              <a:extLst>
                <a:ext uri="{63B3BB69-23CF-44E3-9099-C40C66FF867C}">
                  <a14:compatExt spid="_x0000_s24914"/>
                </a:ext>
                <a:ext uri="{FF2B5EF4-FFF2-40B4-BE49-F238E27FC236}">
                  <a16:creationId xmlns:a16="http://schemas.microsoft.com/office/drawing/2014/main" id="{00000000-0008-0000-0900-00005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0</xdr:rowOff>
        </xdr:from>
        <xdr:to>
          <xdr:col>11</xdr:col>
          <xdr:colOff>323850</xdr:colOff>
          <xdr:row>21</xdr:row>
          <xdr:rowOff>0</xdr:rowOff>
        </xdr:to>
        <xdr:sp macro="" textlink="">
          <xdr:nvSpPr>
            <xdr:cNvPr id="24915" name="Option Button 339" hidden="1">
              <a:extLst>
                <a:ext uri="{63B3BB69-23CF-44E3-9099-C40C66FF867C}">
                  <a14:compatExt spid="_x0000_s24915"/>
                </a:ext>
                <a:ext uri="{FF2B5EF4-FFF2-40B4-BE49-F238E27FC236}">
                  <a16:creationId xmlns:a16="http://schemas.microsoft.com/office/drawing/2014/main" id="{00000000-0008-0000-0900-00005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323850</xdr:colOff>
          <xdr:row>21</xdr:row>
          <xdr:rowOff>0</xdr:rowOff>
        </xdr:to>
        <xdr:sp macro="" textlink="">
          <xdr:nvSpPr>
            <xdr:cNvPr id="24916" name="Option Button 340" hidden="1">
              <a:extLst>
                <a:ext uri="{63B3BB69-23CF-44E3-9099-C40C66FF867C}">
                  <a14:compatExt spid="_x0000_s24916"/>
                </a:ext>
                <a:ext uri="{FF2B5EF4-FFF2-40B4-BE49-F238E27FC236}">
                  <a16:creationId xmlns:a16="http://schemas.microsoft.com/office/drawing/2014/main" id="{00000000-0008-0000-0900-00005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0</xdr:rowOff>
        </xdr:from>
        <xdr:to>
          <xdr:col>14</xdr:col>
          <xdr:colOff>323850</xdr:colOff>
          <xdr:row>21</xdr:row>
          <xdr:rowOff>0</xdr:rowOff>
        </xdr:to>
        <xdr:sp macro="" textlink="">
          <xdr:nvSpPr>
            <xdr:cNvPr id="24917" name="Option Button 341" hidden="1">
              <a:extLst>
                <a:ext uri="{63B3BB69-23CF-44E3-9099-C40C66FF867C}">
                  <a14:compatExt spid="_x0000_s24917"/>
                </a:ext>
                <a:ext uri="{FF2B5EF4-FFF2-40B4-BE49-F238E27FC236}">
                  <a16:creationId xmlns:a16="http://schemas.microsoft.com/office/drawing/2014/main" id="{00000000-0008-0000-0900-00005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0</xdr:rowOff>
        </xdr:from>
        <xdr:to>
          <xdr:col>8</xdr:col>
          <xdr:colOff>323850</xdr:colOff>
          <xdr:row>22</xdr:row>
          <xdr:rowOff>0</xdr:rowOff>
        </xdr:to>
        <xdr:sp macro="" textlink="">
          <xdr:nvSpPr>
            <xdr:cNvPr id="24918" name="Option Button 342" hidden="1">
              <a:extLst>
                <a:ext uri="{63B3BB69-23CF-44E3-9099-C40C66FF867C}">
                  <a14:compatExt spid="_x0000_s24918"/>
                </a:ext>
                <a:ext uri="{FF2B5EF4-FFF2-40B4-BE49-F238E27FC236}">
                  <a16:creationId xmlns:a16="http://schemas.microsoft.com/office/drawing/2014/main" id="{00000000-0008-0000-0900-00005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xdr:row>
          <xdr:rowOff>0</xdr:rowOff>
        </xdr:from>
        <xdr:to>
          <xdr:col>9</xdr:col>
          <xdr:colOff>323850</xdr:colOff>
          <xdr:row>22</xdr:row>
          <xdr:rowOff>0</xdr:rowOff>
        </xdr:to>
        <xdr:sp macro="" textlink="">
          <xdr:nvSpPr>
            <xdr:cNvPr id="24919" name="Option Button 343" hidden="1">
              <a:extLst>
                <a:ext uri="{63B3BB69-23CF-44E3-9099-C40C66FF867C}">
                  <a14:compatExt spid="_x0000_s24919"/>
                </a:ext>
                <a:ext uri="{FF2B5EF4-FFF2-40B4-BE49-F238E27FC236}">
                  <a16:creationId xmlns:a16="http://schemas.microsoft.com/office/drawing/2014/main" id="{00000000-0008-0000-0900-00005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0</xdr:rowOff>
        </xdr:from>
        <xdr:to>
          <xdr:col>10</xdr:col>
          <xdr:colOff>323850</xdr:colOff>
          <xdr:row>22</xdr:row>
          <xdr:rowOff>0</xdr:rowOff>
        </xdr:to>
        <xdr:sp macro="" textlink="">
          <xdr:nvSpPr>
            <xdr:cNvPr id="24920" name="Option Button 344" hidden="1">
              <a:extLst>
                <a:ext uri="{63B3BB69-23CF-44E3-9099-C40C66FF867C}">
                  <a14:compatExt spid="_x0000_s24920"/>
                </a:ext>
                <a:ext uri="{FF2B5EF4-FFF2-40B4-BE49-F238E27FC236}">
                  <a16:creationId xmlns:a16="http://schemas.microsoft.com/office/drawing/2014/main" id="{00000000-0008-0000-0900-00005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0</xdr:rowOff>
        </xdr:from>
        <xdr:to>
          <xdr:col>11</xdr:col>
          <xdr:colOff>323850</xdr:colOff>
          <xdr:row>22</xdr:row>
          <xdr:rowOff>0</xdr:rowOff>
        </xdr:to>
        <xdr:sp macro="" textlink="">
          <xdr:nvSpPr>
            <xdr:cNvPr id="24921" name="Option Button 345" hidden="1">
              <a:extLst>
                <a:ext uri="{63B3BB69-23CF-44E3-9099-C40C66FF867C}">
                  <a14:compatExt spid="_x0000_s24921"/>
                </a:ext>
                <a:ext uri="{FF2B5EF4-FFF2-40B4-BE49-F238E27FC236}">
                  <a16:creationId xmlns:a16="http://schemas.microsoft.com/office/drawing/2014/main" id="{00000000-0008-0000-0900-00005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323850</xdr:colOff>
          <xdr:row>22</xdr:row>
          <xdr:rowOff>0</xdr:rowOff>
        </xdr:to>
        <xdr:sp macro="" textlink="">
          <xdr:nvSpPr>
            <xdr:cNvPr id="24922" name="Option Button 346" hidden="1">
              <a:extLst>
                <a:ext uri="{63B3BB69-23CF-44E3-9099-C40C66FF867C}">
                  <a14:compatExt spid="_x0000_s24922"/>
                </a:ext>
                <a:ext uri="{FF2B5EF4-FFF2-40B4-BE49-F238E27FC236}">
                  <a16:creationId xmlns:a16="http://schemas.microsoft.com/office/drawing/2014/main" id="{00000000-0008-0000-0900-00005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21</xdr:row>
          <xdr:rowOff>0</xdr:rowOff>
        </xdr:from>
        <xdr:to>
          <xdr:col>14</xdr:col>
          <xdr:colOff>323850</xdr:colOff>
          <xdr:row>22</xdr:row>
          <xdr:rowOff>0</xdr:rowOff>
        </xdr:to>
        <xdr:sp macro="" textlink="">
          <xdr:nvSpPr>
            <xdr:cNvPr id="24923" name="Option Button 347" hidden="1">
              <a:extLst>
                <a:ext uri="{63B3BB69-23CF-44E3-9099-C40C66FF867C}">
                  <a14:compatExt spid="_x0000_s24923"/>
                </a:ext>
                <a:ext uri="{FF2B5EF4-FFF2-40B4-BE49-F238E27FC236}">
                  <a16:creationId xmlns:a16="http://schemas.microsoft.com/office/drawing/2014/main" id="{00000000-0008-0000-0900-00005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22</xdr:row>
          <xdr:rowOff>0</xdr:rowOff>
        </xdr:from>
        <xdr:to>
          <xdr:col>8</xdr:col>
          <xdr:colOff>323850</xdr:colOff>
          <xdr:row>23</xdr:row>
          <xdr:rowOff>0</xdr:rowOff>
        </xdr:to>
        <xdr:sp macro="" textlink="">
          <xdr:nvSpPr>
            <xdr:cNvPr id="24924" name="Option Button 348" hidden="1">
              <a:extLst>
                <a:ext uri="{63B3BB69-23CF-44E3-9099-C40C66FF867C}">
                  <a14:compatExt spid="_x0000_s24924"/>
                </a:ext>
                <a:ext uri="{FF2B5EF4-FFF2-40B4-BE49-F238E27FC236}">
                  <a16:creationId xmlns:a16="http://schemas.microsoft.com/office/drawing/2014/main" id="{00000000-0008-0000-0900-00005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0</xdr:rowOff>
        </xdr:from>
        <xdr:to>
          <xdr:col>9</xdr:col>
          <xdr:colOff>323850</xdr:colOff>
          <xdr:row>23</xdr:row>
          <xdr:rowOff>0</xdr:rowOff>
        </xdr:to>
        <xdr:sp macro="" textlink="">
          <xdr:nvSpPr>
            <xdr:cNvPr id="24925" name="Option Button 349" hidden="1">
              <a:extLst>
                <a:ext uri="{63B3BB69-23CF-44E3-9099-C40C66FF867C}">
                  <a14:compatExt spid="_x0000_s24925"/>
                </a:ext>
                <a:ext uri="{FF2B5EF4-FFF2-40B4-BE49-F238E27FC236}">
                  <a16:creationId xmlns:a16="http://schemas.microsoft.com/office/drawing/2014/main" id="{00000000-0008-0000-0900-00005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0</xdr:rowOff>
        </xdr:from>
        <xdr:to>
          <xdr:col>10</xdr:col>
          <xdr:colOff>323850</xdr:colOff>
          <xdr:row>23</xdr:row>
          <xdr:rowOff>0</xdr:rowOff>
        </xdr:to>
        <xdr:sp macro="" textlink="">
          <xdr:nvSpPr>
            <xdr:cNvPr id="24926" name="Option Button 350" hidden="1">
              <a:extLst>
                <a:ext uri="{63B3BB69-23CF-44E3-9099-C40C66FF867C}">
                  <a14:compatExt spid="_x0000_s24926"/>
                </a:ext>
                <a:ext uri="{FF2B5EF4-FFF2-40B4-BE49-F238E27FC236}">
                  <a16:creationId xmlns:a16="http://schemas.microsoft.com/office/drawing/2014/main" id="{00000000-0008-0000-0900-00005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xdr:row>
          <xdr:rowOff>0</xdr:rowOff>
        </xdr:from>
        <xdr:to>
          <xdr:col>11</xdr:col>
          <xdr:colOff>323850</xdr:colOff>
          <xdr:row>23</xdr:row>
          <xdr:rowOff>0</xdr:rowOff>
        </xdr:to>
        <xdr:sp macro="" textlink="">
          <xdr:nvSpPr>
            <xdr:cNvPr id="24927" name="Option Button 351" hidden="1">
              <a:extLst>
                <a:ext uri="{63B3BB69-23CF-44E3-9099-C40C66FF867C}">
                  <a14:compatExt spid="_x0000_s24927"/>
                </a:ext>
                <a:ext uri="{FF2B5EF4-FFF2-40B4-BE49-F238E27FC236}">
                  <a16:creationId xmlns:a16="http://schemas.microsoft.com/office/drawing/2014/main" id="{00000000-0008-0000-0900-00005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323850</xdr:colOff>
          <xdr:row>23</xdr:row>
          <xdr:rowOff>0</xdr:rowOff>
        </xdr:to>
        <xdr:sp macro="" textlink="">
          <xdr:nvSpPr>
            <xdr:cNvPr id="24928" name="Option Button 352" hidden="1">
              <a:extLst>
                <a:ext uri="{63B3BB69-23CF-44E3-9099-C40C66FF867C}">
                  <a14:compatExt spid="_x0000_s24928"/>
                </a:ext>
                <a:ext uri="{FF2B5EF4-FFF2-40B4-BE49-F238E27FC236}">
                  <a16:creationId xmlns:a16="http://schemas.microsoft.com/office/drawing/2014/main" id="{00000000-0008-0000-0900-00006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0</xdr:rowOff>
        </xdr:from>
        <xdr:to>
          <xdr:col>14</xdr:col>
          <xdr:colOff>323850</xdr:colOff>
          <xdr:row>23</xdr:row>
          <xdr:rowOff>0</xdr:rowOff>
        </xdr:to>
        <xdr:sp macro="" textlink="">
          <xdr:nvSpPr>
            <xdr:cNvPr id="24929" name="Option Button 353" hidden="1">
              <a:extLst>
                <a:ext uri="{63B3BB69-23CF-44E3-9099-C40C66FF867C}">
                  <a14:compatExt spid="_x0000_s24929"/>
                </a:ext>
                <a:ext uri="{FF2B5EF4-FFF2-40B4-BE49-F238E27FC236}">
                  <a16:creationId xmlns:a16="http://schemas.microsoft.com/office/drawing/2014/main" id="{00000000-0008-0000-0900-00006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0</xdr:rowOff>
        </xdr:from>
        <xdr:to>
          <xdr:col>8</xdr:col>
          <xdr:colOff>323850</xdr:colOff>
          <xdr:row>24</xdr:row>
          <xdr:rowOff>0</xdr:rowOff>
        </xdr:to>
        <xdr:sp macro="" textlink="">
          <xdr:nvSpPr>
            <xdr:cNvPr id="24930" name="Option Button 354" hidden="1">
              <a:extLst>
                <a:ext uri="{63B3BB69-23CF-44E3-9099-C40C66FF867C}">
                  <a14:compatExt spid="_x0000_s24930"/>
                </a:ext>
                <a:ext uri="{FF2B5EF4-FFF2-40B4-BE49-F238E27FC236}">
                  <a16:creationId xmlns:a16="http://schemas.microsoft.com/office/drawing/2014/main" id="{00000000-0008-0000-0900-00006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0</xdr:rowOff>
        </xdr:from>
        <xdr:to>
          <xdr:col>9</xdr:col>
          <xdr:colOff>323850</xdr:colOff>
          <xdr:row>24</xdr:row>
          <xdr:rowOff>0</xdr:rowOff>
        </xdr:to>
        <xdr:sp macro="" textlink="">
          <xdr:nvSpPr>
            <xdr:cNvPr id="24931" name="Option Button 355" hidden="1">
              <a:extLst>
                <a:ext uri="{63B3BB69-23CF-44E3-9099-C40C66FF867C}">
                  <a14:compatExt spid="_x0000_s24931"/>
                </a:ext>
                <a:ext uri="{FF2B5EF4-FFF2-40B4-BE49-F238E27FC236}">
                  <a16:creationId xmlns:a16="http://schemas.microsoft.com/office/drawing/2014/main" id="{00000000-0008-0000-0900-00006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0</xdr:rowOff>
        </xdr:from>
        <xdr:to>
          <xdr:col>10</xdr:col>
          <xdr:colOff>323850</xdr:colOff>
          <xdr:row>24</xdr:row>
          <xdr:rowOff>0</xdr:rowOff>
        </xdr:to>
        <xdr:sp macro="" textlink="">
          <xdr:nvSpPr>
            <xdr:cNvPr id="24932" name="Option Button 356" hidden="1">
              <a:extLst>
                <a:ext uri="{63B3BB69-23CF-44E3-9099-C40C66FF867C}">
                  <a14:compatExt spid="_x0000_s24932"/>
                </a:ext>
                <a:ext uri="{FF2B5EF4-FFF2-40B4-BE49-F238E27FC236}">
                  <a16:creationId xmlns:a16="http://schemas.microsoft.com/office/drawing/2014/main" id="{00000000-0008-0000-0900-00006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23</xdr:row>
          <xdr:rowOff>0</xdr:rowOff>
        </xdr:from>
        <xdr:to>
          <xdr:col>11</xdr:col>
          <xdr:colOff>323850</xdr:colOff>
          <xdr:row>24</xdr:row>
          <xdr:rowOff>0</xdr:rowOff>
        </xdr:to>
        <xdr:sp macro="" textlink="">
          <xdr:nvSpPr>
            <xdr:cNvPr id="24933" name="Option Button 357" hidden="1">
              <a:extLst>
                <a:ext uri="{63B3BB69-23CF-44E3-9099-C40C66FF867C}">
                  <a14:compatExt spid="_x0000_s24933"/>
                </a:ext>
                <a:ext uri="{FF2B5EF4-FFF2-40B4-BE49-F238E27FC236}">
                  <a16:creationId xmlns:a16="http://schemas.microsoft.com/office/drawing/2014/main" id="{00000000-0008-0000-0900-00006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23</xdr:row>
          <xdr:rowOff>0</xdr:rowOff>
        </xdr:from>
        <xdr:to>
          <xdr:col>12</xdr:col>
          <xdr:colOff>323850</xdr:colOff>
          <xdr:row>24</xdr:row>
          <xdr:rowOff>0</xdr:rowOff>
        </xdr:to>
        <xdr:sp macro="" textlink="">
          <xdr:nvSpPr>
            <xdr:cNvPr id="24934" name="Option Button 358" hidden="1">
              <a:extLst>
                <a:ext uri="{63B3BB69-23CF-44E3-9099-C40C66FF867C}">
                  <a14:compatExt spid="_x0000_s24934"/>
                </a:ext>
                <a:ext uri="{FF2B5EF4-FFF2-40B4-BE49-F238E27FC236}">
                  <a16:creationId xmlns:a16="http://schemas.microsoft.com/office/drawing/2014/main" id="{00000000-0008-0000-0900-00006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0</xdr:rowOff>
        </xdr:from>
        <xdr:to>
          <xdr:col>14</xdr:col>
          <xdr:colOff>323850</xdr:colOff>
          <xdr:row>24</xdr:row>
          <xdr:rowOff>0</xdr:rowOff>
        </xdr:to>
        <xdr:sp macro="" textlink="">
          <xdr:nvSpPr>
            <xdr:cNvPr id="24935" name="Option Button 359" hidden="1">
              <a:extLst>
                <a:ext uri="{63B3BB69-23CF-44E3-9099-C40C66FF867C}">
                  <a14:compatExt spid="_x0000_s24935"/>
                </a:ext>
                <a:ext uri="{FF2B5EF4-FFF2-40B4-BE49-F238E27FC236}">
                  <a16:creationId xmlns:a16="http://schemas.microsoft.com/office/drawing/2014/main" id="{00000000-0008-0000-0900-00006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0</xdr:rowOff>
        </xdr:from>
        <xdr:to>
          <xdr:col>8</xdr:col>
          <xdr:colOff>323850</xdr:colOff>
          <xdr:row>25</xdr:row>
          <xdr:rowOff>0</xdr:rowOff>
        </xdr:to>
        <xdr:sp macro="" textlink="">
          <xdr:nvSpPr>
            <xdr:cNvPr id="24936" name="Option Button 360" hidden="1">
              <a:extLst>
                <a:ext uri="{63B3BB69-23CF-44E3-9099-C40C66FF867C}">
                  <a14:compatExt spid="_x0000_s24936"/>
                </a:ext>
                <a:ext uri="{FF2B5EF4-FFF2-40B4-BE49-F238E27FC236}">
                  <a16:creationId xmlns:a16="http://schemas.microsoft.com/office/drawing/2014/main" id="{00000000-0008-0000-0900-00006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0</xdr:rowOff>
        </xdr:from>
        <xdr:to>
          <xdr:col>9</xdr:col>
          <xdr:colOff>323850</xdr:colOff>
          <xdr:row>25</xdr:row>
          <xdr:rowOff>0</xdr:rowOff>
        </xdr:to>
        <xdr:sp macro="" textlink="">
          <xdr:nvSpPr>
            <xdr:cNvPr id="24937" name="Option Button 361" hidden="1">
              <a:extLst>
                <a:ext uri="{63B3BB69-23CF-44E3-9099-C40C66FF867C}">
                  <a14:compatExt spid="_x0000_s24937"/>
                </a:ext>
                <a:ext uri="{FF2B5EF4-FFF2-40B4-BE49-F238E27FC236}">
                  <a16:creationId xmlns:a16="http://schemas.microsoft.com/office/drawing/2014/main" id="{00000000-0008-0000-0900-00006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0</xdr:rowOff>
        </xdr:from>
        <xdr:to>
          <xdr:col>10</xdr:col>
          <xdr:colOff>323850</xdr:colOff>
          <xdr:row>25</xdr:row>
          <xdr:rowOff>0</xdr:rowOff>
        </xdr:to>
        <xdr:sp macro="" textlink="">
          <xdr:nvSpPr>
            <xdr:cNvPr id="24938" name="Option Button 362" hidden="1">
              <a:extLst>
                <a:ext uri="{63B3BB69-23CF-44E3-9099-C40C66FF867C}">
                  <a14:compatExt spid="_x0000_s24938"/>
                </a:ext>
                <a:ext uri="{FF2B5EF4-FFF2-40B4-BE49-F238E27FC236}">
                  <a16:creationId xmlns:a16="http://schemas.microsoft.com/office/drawing/2014/main" id="{00000000-0008-0000-0900-00006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0</xdr:rowOff>
        </xdr:from>
        <xdr:to>
          <xdr:col>11</xdr:col>
          <xdr:colOff>323850</xdr:colOff>
          <xdr:row>25</xdr:row>
          <xdr:rowOff>0</xdr:rowOff>
        </xdr:to>
        <xdr:sp macro="" textlink="">
          <xdr:nvSpPr>
            <xdr:cNvPr id="24939" name="Option Button 363" hidden="1">
              <a:extLst>
                <a:ext uri="{63B3BB69-23CF-44E3-9099-C40C66FF867C}">
                  <a14:compatExt spid="_x0000_s24939"/>
                </a:ext>
                <a:ext uri="{FF2B5EF4-FFF2-40B4-BE49-F238E27FC236}">
                  <a16:creationId xmlns:a16="http://schemas.microsoft.com/office/drawing/2014/main" id="{00000000-0008-0000-0900-00006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0</xdr:rowOff>
        </xdr:from>
        <xdr:to>
          <xdr:col>12</xdr:col>
          <xdr:colOff>323850</xdr:colOff>
          <xdr:row>25</xdr:row>
          <xdr:rowOff>0</xdr:rowOff>
        </xdr:to>
        <xdr:sp macro="" textlink="">
          <xdr:nvSpPr>
            <xdr:cNvPr id="24940" name="Option Button 364" hidden="1">
              <a:extLst>
                <a:ext uri="{63B3BB69-23CF-44E3-9099-C40C66FF867C}">
                  <a14:compatExt spid="_x0000_s24940"/>
                </a:ext>
                <a:ext uri="{FF2B5EF4-FFF2-40B4-BE49-F238E27FC236}">
                  <a16:creationId xmlns:a16="http://schemas.microsoft.com/office/drawing/2014/main" id="{00000000-0008-0000-0900-00006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0</xdr:rowOff>
        </xdr:from>
        <xdr:to>
          <xdr:col>14</xdr:col>
          <xdr:colOff>323850</xdr:colOff>
          <xdr:row>25</xdr:row>
          <xdr:rowOff>0</xdr:rowOff>
        </xdr:to>
        <xdr:sp macro="" textlink="">
          <xdr:nvSpPr>
            <xdr:cNvPr id="24941" name="Option Button 365" hidden="1">
              <a:extLst>
                <a:ext uri="{63B3BB69-23CF-44E3-9099-C40C66FF867C}">
                  <a14:compatExt spid="_x0000_s24941"/>
                </a:ext>
                <a:ext uri="{FF2B5EF4-FFF2-40B4-BE49-F238E27FC236}">
                  <a16:creationId xmlns:a16="http://schemas.microsoft.com/office/drawing/2014/main" id="{00000000-0008-0000-0900-00006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0</xdr:rowOff>
        </xdr:from>
        <xdr:to>
          <xdr:col>8</xdr:col>
          <xdr:colOff>323850</xdr:colOff>
          <xdr:row>26</xdr:row>
          <xdr:rowOff>0</xdr:rowOff>
        </xdr:to>
        <xdr:sp macro="" textlink="">
          <xdr:nvSpPr>
            <xdr:cNvPr id="24942" name="Option Button 366" hidden="1">
              <a:extLst>
                <a:ext uri="{63B3BB69-23CF-44E3-9099-C40C66FF867C}">
                  <a14:compatExt spid="_x0000_s24942"/>
                </a:ext>
                <a:ext uri="{FF2B5EF4-FFF2-40B4-BE49-F238E27FC236}">
                  <a16:creationId xmlns:a16="http://schemas.microsoft.com/office/drawing/2014/main" id="{00000000-0008-0000-0900-00006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0</xdr:rowOff>
        </xdr:from>
        <xdr:to>
          <xdr:col>9</xdr:col>
          <xdr:colOff>323850</xdr:colOff>
          <xdr:row>26</xdr:row>
          <xdr:rowOff>0</xdr:rowOff>
        </xdr:to>
        <xdr:sp macro="" textlink="">
          <xdr:nvSpPr>
            <xdr:cNvPr id="24943" name="Option Button 367" hidden="1">
              <a:extLst>
                <a:ext uri="{63B3BB69-23CF-44E3-9099-C40C66FF867C}">
                  <a14:compatExt spid="_x0000_s24943"/>
                </a:ext>
                <a:ext uri="{FF2B5EF4-FFF2-40B4-BE49-F238E27FC236}">
                  <a16:creationId xmlns:a16="http://schemas.microsoft.com/office/drawing/2014/main" id="{00000000-0008-0000-0900-00006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0</xdr:rowOff>
        </xdr:from>
        <xdr:to>
          <xdr:col>10</xdr:col>
          <xdr:colOff>323850</xdr:colOff>
          <xdr:row>26</xdr:row>
          <xdr:rowOff>0</xdr:rowOff>
        </xdr:to>
        <xdr:sp macro="" textlink="">
          <xdr:nvSpPr>
            <xdr:cNvPr id="24944" name="Option Button 368" hidden="1">
              <a:extLst>
                <a:ext uri="{63B3BB69-23CF-44E3-9099-C40C66FF867C}">
                  <a14:compatExt spid="_x0000_s24944"/>
                </a:ext>
                <a:ext uri="{FF2B5EF4-FFF2-40B4-BE49-F238E27FC236}">
                  <a16:creationId xmlns:a16="http://schemas.microsoft.com/office/drawing/2014/main" id="{00000000-0008-0000-0900-00007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25</xdr:row>
          <xdr:rowOff>0</xdr:rowOff>
        </xdr:from>
        <xdr:to>
          <xdr:col>11</xdr:col>
          <xdr:colOff>323850</xdr:colOff>
          <xdr:row>26</xdr:row>
          <xdr:rowOff>0</xdr:rowOff>
        </xdr:to>
        <xdr:sp macro="" textlink="">
          <xdr:nvSpPr>
            <xdr:cNvPr id="24945" name="Option Button 369" hidden="1">
              <a:extLst>
                <a:ext uri="{63B3BB69-23CF-44E3-9099-C40C66FF867C}">
                  <a14:compatExt spid="_x0000_s24945"/>
                </a:ext>
                <a:ext uri="{FF2B5EF4-FFF2-40B4-BE49-F238E27FC236}">
                  <a16:creationId xmlns:a16="http://schemas.microsoft.com/office/drawing/2014/main" id="{00000000-0008-0000-0900-00007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323850</xdr:colOff>
          <xdr:row>26</xdr:row>
          <xdr:rowOff>0</xdr:rowOff>
        </xdr:to>
        <xdr:sp macro="" textlink="">
          <xdr:nvSpPr>
            <xdr:cNvPr id="24946" name="Option Button 370" hidden="1">
              <a:extLst>
                <a:ext uri="{63B3BB69-23CF-44E3-9099-C40C66FF867C}">
                  <a14:compatExt spid="_x0000_s24946"/>
                </a:ext>
                <a:ext uri="{FF2B5EF4-FFF2-40B4-BE49-F238E27FC236}">
                  <a16:creationId xmlns:a16="http://schemas.microsoft.com/office/drawing/2014/main" id="{00000000-0008-0000-0900-00007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xdr:row>
          <xdr:rowOff>0</xdr:rowOff>
        </xdr:from>
        <xdr:to>
          <xdr:col>14</xdr:col>
          <xdr:colOff>323850</xdr:colOff>
          <xdr:row>26</xdr:row>
          <xdr:rowOff>0</xdr:rowOff>
        </xdr:to>
        <xdr:sp macro="" textlink="">
          <xdr:nvSpPr>
            <xdr:cNvPr id="24947" name="Option Button 371" hidden="1">
              <a:extLst>
                <a:ext uri="{63B3BB69-23CF-44E3-9099-C40C66FF867C}">
                  <a14:compatExt spid="_x0000_s24947"/>
                </a:ext>
                <a:ext uri="{FF2B5EF4-FFF2-40B4-BE49-F238E27FC236}">
                  <a16:creationId xmlns:a16="http://schemas.microsoft.com/office/drawing/2014/main" id="{00000000-0008-0000-0900-00007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0</xdr:rowOff>
        </xdr:from>
        <xdr:to>
          <xdr:col>8</xdr:col>
          <xdr:colOff>323850</xdr:colOff>
          <xdr:row>27</xdr:row>
          <xdr:rowOff>0</xdr:rowOff>
        </xdr:to>
        <xdr:sp macro="" textlink="">
          <xdr:nvSpPr>
            <xdr:cNvPr id="24948" name="Option Button 372" hidden="1">
              <a:extLst>
                <a:ext uri="{63B3BB69-23CF-44E3-9099-C40C66FF867C}">
                  <a14:compatExt spid="_x0000_s24948"/>
                </a:ext>
                <a:ext uri="{FF2B5EF4-FFF2-40B4-BE49-F238E27FC236}">
                  <a16:creationId xmlns:a16="http://schemas.microsoft.com/office/drawing/2014/main" id="{00000000-0008-0000-0900-00007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0</xdr:rowOff>
        </xdr:from>
        <xdr:to>
          <xdr:col>9</xdr:col>
          <xdr:colOff>323850</xdr:colOff>
          <xdr:row>27</xdr:row>
          <xdr:rowOff>0</xdr:rowOff>
        </xdr:to>
        <xdr:sp macro="" textlink="">
          <xdr:nvSpPr>
            <xdr:cNvPr id="24949" name="Option Button 373" hidden="1">
              <a:extLst>
                <a:ext uri="{63B3BB69-23CF-44E3-9099-C40C66FF867C}">
                  <a14:compatExt spid="_x0000_s24949"/>
                </a:ext>
                <a:ext uri="{FF2B5EF4-FFF2-40B4-BE49-F238E27FC236}">
                  <a16:creationId xmlns:a16="http://schemas.microsoft.com/office/drawing/2014/main" id="{00000000-0008-0000-0900-00007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0</xdr:rowOff>
        </xdr:from>
        <xdr:to>
          <xdr:col>10</xdr:col>
          <xdr:colOff>323850</xdr:colOff>
          <xdr:row>27</xdr:row>
          <xdr:rowOff>0</xdr:rowOff>
        </xdr:to>
        <xdr:sp macro="" textlink="">
          <xdr:nvSpPr>
            <xdr:cNvPr id="24950" name="Option Button 374" hidden="1">
              <a:extLst>
                <a:ext uri="{63B3BB69-23CF-44E3-9099-C40C66FF867C}">
                  <a14:compatExt spid="_x0000_s24950"/>
                </a:ext>
                <a:ext uri="{FF2B5EF4-FFF2-40B4-BE49-F238E27FC236}">
                  <a16:creationId xmlns:a16="http://schemas.microsoft.com/office/drawing/2014/main" id="{00000000-0008-0000-0900-00007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0</xdr:rowOff>
        </xdr:from>
        <xdr:to>
          <xdr:col>11</xdr:col>
          <xdr:colOff>323850</xdr:colOff>
          <xdr:row>27</xdr:row>
          <xdr:rowOff>0</xdr:rowOff>
        </xdr:to>
        <xdr:sp macro="" textlink="">
          <xdr:nvSpPr>
            <xdr:cNvPr id="24951" name="Option Button 375" hidden="1">
              <a:extLst>
                <a:ext uri="{63B3BB69-23CF-44E3-9099-C40C66FF867C}">
                  <a14:compatExt spid="_x0000_s24951"/>
                </a:ext>
                <a:ext uri="{FF2B5EF4-FFF2-40B4-BE49-F238E27FC236}">
                  <a16:creationId xmlns:a16="http://schemas.microsoft.com/office/drawing/2014/main" id="{00000000-0008-0000-0900-00007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0</xdr:rowOff>
        </xdr:from>
        <xdr:to>
          <xdr:col>12</xdr:col>
          <xdr:colOff>323850</xdr:colOff>
          <xdr:row>27</xdr:row>
          <xdr:rowOff>0</xdr:rowOff>
        </xdr:to>
        <xdr:sp macro="" textlink="">
          <xdr:nvSpPr>
            <xdr:cNvPr id="24952" name="Option Button 376" hidden="1">
              <a:extLst>
                <a:ext uri="{63B3BB69-23CF-44E3-9099-C40C66FF867C}">
                  <a14:compatExt spid="_x0000_s24952"/>
                </a:ext>
                <a:ext uri="{FF2B5EF4-FFF2-40B4-BE49-F238E27FC236}">
                  <a16:creationId xmlns:a16="http://schemas.microsoft.com/office/drawing/2014/main" id="{00000000-0008-0000-0900-00007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xdr:row>
          <xdr:rowOff>0</xdr:rowOff>
        </xdr:from>
        <xdr:to>
          <xdr:col>14</xdr:col>
          <xdr:colOff>323850</xdr:colOff>
          <xdr:row>27</xdr:row>
          <xdr:rowOff>0</xdr:rowOff>
        </xdr:to>
        <xdr:sp macro="" textlink="">
          <xdr:nvSpPr>
            <xdr:cNvPr id="24953" name="Option Button 377" hidden="1">
              <a:extLst>
                <a:ext uri="{63B3BB69-23CF-44E3-9099-C40C66FF867C}">
                  <a14:compatExt spid="_x0000_s24953"/>
                </a:ext>
                <a:ext uri="{FF2B5EF4-FFF2-40B4-BE49-F238E27FC236}">
                  <a16:creationId xmlns:a16="http://schemas.microsoft.com/office/drawing/2014/main" id="{00000000-0008-0000-0900-00007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0</xdr:rowOff>
        </xdr:from>
        <xdr:to>
          <xdr:col>8</xdr:col>
          <xdr:colOff>323850</xdr:colOff>
          <xdr:row>28</xdr:row>
          <xdr:rowOff>0</xdr:rowOff>
        </xdr:to>
        <xdr:sp macro="" textlink="">
          <xdr:nvSpPr>
            <xdr:cNvPr id="24954" name="Option Button 378" hidden="1">
              <a:extLst>
                <a:ext uri="{63B3BB69-23CF-44E3-9099-C40C66FF867C}">
                  <a14:compatExt spid="_x0000_s24954"/>
                </a:ext>
                <a:ext uri="{FF2B5EF4-FFF2-40B4-BE49-F238E27FC236}">
                  <a16:creationId xmlns:a16="http://schemas.microsoft.com/office/drawing/2014/main" id="{00000000-0008-0000-0900-00007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0</xdr:rowOff>
        </xdr:from>
        <xdr:to>
          <xdr:col>9</xdr:col>
          <xdr:colOff>323850</xdr:colOff>
          <xdr:row>28</xdr:row>
          <xdr:rowOff>0</xdr:rowOff>
        </xdr:to>
        <xdr:sp macro="" textlink="">
          <xdr:nvSpPr>
            <xdr:cNvPr id="24955" name="Option Button 379" hidden="1">
              <a:extLst>
                <a:ext uri="{63B3BB69-23CF-44E3-9099-C40C66FF867C}">
                  <a14:compatExt spid="_x0000_s24955"/>
                </a:ext>
                <a:ext uri="{FF2B5EF4-FFF2-40B4-BE49-F238E27FC236}">
                  <a16:creationId xmlns:a16="http://schemas.microsoft.com/office/drawing/2014/main" id="{00000000-0008-0000-0900-00007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0</xdr:rowOff>
        </xdr:from>
        <xdr:to>
          <xdr:col>10</xdr:col>
          <xdr:colOff>323850</xdr:colOff>
          <xdr:row>28</xdr:row>
          <xdr:rowOff>0</xdr:rowOff>
        </xdr:to>
        <xdr:sp macro="" textlink="">
          <xdr:nvSpPr>
            <xdr:cNvPr id="24956" name="Option Button 380" hidden="1">
              <a:extLst>
                <a:ext uri="{63B3BB69-23CF-44E3-9099-C40C66FF867C}">
                  <a14:compatExt spid="_x0000_s24956"/>
                </a:ext>
                <a:ext uri="{FF2B5EF4-FFF2-40B4-BE49-F238E27FC236}">
                  <a16:creationId xmlns:a16="http://schemas.microsoft.com/office/drawing/2014/main" id="{00000000-0008-0000-0900-00007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0</xdr:rowOff>
        </xdr:from>
        <xdr:to>
          <xdr:col>11</xdr:col>
          <xdr:colOff>323850</xdr:colOff>
          <xdr:row>28</xdr:row>
          <xdr:rowOff>0</xdr:rowOff>
        </xdr:to>
        <xdr:sp macro="" textlink="">
          <xdr:nvSpPr>
            <xdr:cNvPr id="24957" name="Option Button 381" hidden="1">
              <a:extLst>
                <a:ext uri="{63B3BB69-23CF-44E3-9099-C40C66FF867C}">
                  <a14:compatExt spid="_x0000_s24957"/>
                </a:ext>
                <a:ext uri="{FF2B5EF4-FFF2-40B4-BE49-F238E27FC236}">
                  <a16:creationId xmlns:a16="http://schemas.microsoft.com/office/drawing/2014/main" id="{00000000-0008-0000-0900-00007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323850</xdr:colOff>
          <xdr:row>28</xdr:row>
          <xdr:rowOff>0</xdr:rowOff>
        </xdr:to>
        <xdr:sp macro="" textlink="">
          <xdr:nvSpPr>
            <xdr:cNvPr id="24958" name="Option Button 382" hidden="1">
              <a:extLst>
                <a:ext uri="{63B3BB69-23CF-44E3-9099-C40C66FF867C}">
                  <a14:compatExt spid="_x0000_s24958"/>
                </a:ext>
                <a:ext uri="{FF2B5EF4-FFF2-40B4-BE49-F238E27FC236}">
                  <a16:creationId xmlns:a16="http://schemas.microsoft.com/office/drawing/2014/main" id="{00000000-0008-0000-0900-00007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27</xdr:row>
          <xdr:rowOff>0</xdr:rowOff>
        </xdr:from>
        <xdr:to>
          <xdr:col>14</xdr:col>
          <xdr:colOff>323850</xdr:colOff>
          <xdr:row>28</xdr:row>
          <xdr:rowOff>0</xdr:rowOff>
        </xdr:to>
        <xdr:sp macro="" textlink="">
          <xdr:nvSpPr>
            <xdr:cNvPr id="24959" name="Option Button 383" hidden="1">
              <a:extLst>
                <a:ext uri="{63B3BB69-23CF-44E3-9099-C40C66FF867C}">
                  <a14:compatExt spid="_x0000_s24959"/>
                </a:ext>
                <a:ext uri="{FF2B5EF4-FFF2-40B4-BE49-F238E27FC236}">
                  <a16:creationId xmlns:a16="http://schemas.microsoft.com/office/drawing/2014/main" id="{00000000-0008-0000-0900-00007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0</xdr:rowOff>
        </xdr:from>
        <xdr:to>
          <xdr:col>8</xdr:col>
          <xdr:colOff>323850</xdr:colOff>
          <xdr:row>29</xdr:row>
          <xdr:rowOff>0</xdr:rowOff>
        </xdr:to>
        <xdr:sp macro="" textlink="">
          <xdr:nvSpPr>
            <xdr:cNvPr id="24960" name="Option Button 384" hidden="1">
              <a:extLst>
                <a:ext uri="{63B3BB69-23CF-44E3-9099-C40C66FF867C}">
                  <a14:compatExt spid="_x0000_s24960"/>
                </a:ext>
                <a:ext uri="{FF2B5EF4-FFF2-40B4-BE49-F238E27FC236}">
                  <a16:creationId xmlns:a16="http://schemas.microsoft.com/office/drawing/2014/main" id="{00000000-0008-0000-0900-00008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0</xdr:rowOff>
        </xdr:from>
        <xdr:to>
          <xdr:col>9</xdr:col>
          <xdr:colOff>323850</xdr:colOff>
          <xdr:row>29</xdr:row>
          <xdr:rowOff>0</xdr:rowOff>
        </xdr:to>
        <xdr:sp macro="" textlink="">
          <xdr:nvSpPr>
            <xdr:cNvPr id="24961" name="Option Button 385" hidden="1">
              <a:extLst>
                <a:ext uri="{63B3BB69-23CF-44E3-9099-C40C66FF867C}">
                  <a14:compatExt spid="_x0000_s24961"/>
                </a:ext>
                <a:ext uri="{FF2B5EF4-FFF2-40B4-BE49-F238E27FC236}">
                  <a16:creationId xmlns:a16="http://schemas.microsoft.com/office/drawing/2014/main" id="{00000000-0008-0000-0900-00008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28</xdr:row>
          <xdr:rowOff>0</xdr:rowOff>
        </xdr:from>
        <xdr:to>
          <xdr:col>10</xdr:col>
          <xdr:colOff>323850</xdr:colOff>
          <xdr:row>29</xdr:row>
          <xdr:rowOff>0</xdr:rowOff>
        </xdr:to>
        <xdr:sp macro="" textlink="">
          <xdr:nvSpPr>
            <xdr:cNvPr id="24962" name="Option Button 386" hidden="1">
              <a:extLst>
                <a:ext uri="{63B3BB69-23CF-44E3-9099-C40C66FF867C}">
                  <a14:compatExt spid="_x0000_s24962"/>
                </a:ext>
                <a:ext uri="{FF2B5EF4-FFF2-40B4-BE49-F238E27FC236}">
                  <a16:creationId xmlns:a16="http://schemas.microsoft.com/office/drawing/2014/main" id="{00000000-0008-0000-0900-00008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0</xdr:rowOff>
        </xdr:from>
        <xdr:to>
          <xdr:col>11</xdr:col>
          <xdr:colOff>323850</xdr:colOff>
          <xdr:row>29</xdr:row>
          <xdr:rowOff>0</xdr:rowOff>
        </xdr:to>
        <xdr:sp macro="" textlink="">
          <xdr:nvSpPr>
            <xdr:cNvPr id="24963" name="Option Button 387" hidden="1">
              <a:extLst>
                <a:ext uri="{63B3BB69-23CF-44E3-9099-C40C66FF867C}">
                  <a14:compatExt spid="_x0000_s24963"/>
                </a:ext>
                <a:ext uri="{FF2B5EF4-FFF2-40B4-BE49-F238E27FC236}">
                  <a16:creationId xmlns:a16="http://schemas.microsoft.com/office/drawing/2014/main" id="{00000000-0008-0000-0900-00008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0</xdr:rowOff>
        </xdr:from>
        <xdr:to>
          <xdr:col>12</xdr:col>
          <xdr:colOff>323850</xdr:colOff>
          <xdr:row>29</xdr:row>
          <xdr:rowOff>0</xdr:rowOff>
        </xdr:to>
        <xdr:sp macro="" textlink="">
          <xdr:nvSpPr>
            <xdr:cNvPr id="24964" name="Option Button 388" hidden="1">
              <a:extLst>
                <a:ext uri="{63B3BB69-23CF-44E3-9099-C40C66FF867C}">
                  <a14:compatExt spid="_x0000_s24964"/>
                </a:ext>
                <a:ext uri="{FF2B5EF4-FFF2-40B4-BE49-F238E27FC236}">
                  <a16:creationId xmlns:a16="http://schemas.microsoft.com/office/drawing/2014/main" id="{00000000-0008-0000-0900-00008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xdr:row>
          <xdr:rowOff>0</xdr:rowOff>
        </xdr:from>
        <xdr:to>
          <xdr:col>14</xdr:col>
          <xdr:colOff>323850</xdr:colOff>
          <xdr:row>29</xdr:row>
          <xdr:rowOff>0</xdr:rowOff>
        </xdr:to>
        <xdr:sp macro="" textlink="">
          <xdr:nvSpPr>
            <xdr:cNvPr id="24965" name="Option Button 389" hidden="1">
              <a:extLst>
                <a:ext uri="{63B3BB69-23CF-44E3-9099-C40C66FF867C}">
                  <a14:compatExt spid="_x0000_s24965"/>
                </a:ext>
                <a:ext uri="{FF2B5EF4-FFF2-40B4-BE49-F238E27FC236}">
                  <a16:creationId xmlns:a16="http://schemas.microsoft.com/office/drawing/2014/main" id="{00000000-0008-0000-0900-00008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29</xdr:row>
          <xdr:rowOff>0</xdr:rowOff>
        </xdr:from>
        <xdr:to>
          <xdr:col>8</xdr:col>
          <xdr:colOff>323850</xdr:colOff>
          <xdr:row>30</xdr:row>
          <xdr:rowOff>0</xdr:rowOff>
        </xdr:to>
        <xdr:sp macro="" textlink="">
          <xdr:nvSpPr>
            <xdr:cNvPr id="24966" name="Option Button 390" hidden="1">
              <a:extLst>
                <a:ext uri="{63B3BB69-23CF-44E3-9099-C40C66FF867C}">
                  <a14:compatExt spid="_x0000_s24966"/>
                </a:ext>
                <a:ext uri="{FF2B5EF4-FFF2-40B4-BE49-F238E27FC236}">
                  <a16:creationId xmlns:a16="http://schemas.microsoft.com/office/drawing/2014/main" id="{00000000-0008-0000-0900-00008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xdr:row>
          <xdr:rowOff>0</xdr:rowOff>
        </xdr:from>
        <xdr:to>
          <xdr:col>9</xdr:col>
          <xdr:colOff>323850</xdr:colOff>
          <xdr:row>30</xdr:row>
          <xdr:rowOff>0</xdr:rowOff>
        </xdr:to>
        <xdr:sp macro="" textlink="">
          <xdr:nvSpPr>
            <xdr:cNvPr id="24967" name="Option Button 391" hidden="1">
              <a:extLst>
                <a:ext uri="{63B3BB69-23CF-44E3-9099-C40C66FF867C}">
                  <a14:compatExt spid="_x0000_s24967"/>
                </a:ext>
                <a:ext uri="{FF2B5EF4-FFF2-40B4-BE49-F238E27FC236}">
                  <a16:creationId xmlns:a16="http://schemas.microsoft.com/office/drawing/2014/main" id="{00000000-0008-0000-0900-00008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0</xdr:rowOff>
        </xdr:from>
        <xdr:to>
          <xdr:col>10</xdr:col>
          <xdr:colOff>323850</xdr:colOff>
          <xdr:row>30</xdr:row>
          <xdr:rowOff>0</xdr:rowOff>
        </xdr:to>
        <xdr:sp macro="" textlink="">
          <xdr:nvSpPr>
            <xdr:cNvPr id="24968" name="Option Button 392" hidden="1">
              <a:extLst>
                <a:ext uri="{63B3BB69-23CF-44E3-9099-C40C66FF867C}">
                  <a14:compatExt spid="_x0000_s24968"/>
                </a:ext>
                <a:ext uri="{FF2B5EF4-FFF2-40B4-BE49-F238E27FC236}">
                  <a16:creationId xmlns:a16="http://schemas.microsoft.com/office/drawing/2014/main" id="{00000000-0008-0000-0900-00008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0</xdr:rowOff>
        </xdr:from>
        <xdr:to>
          <xdr:col>11</xdr:col>
          <xdr:colOff>323850</xdr:colOff>
          <xdr:row>30</xdr:row>
          <xdr:rowOff>0</xdr:rowOff>
        </xdr:to>
        <xdr:sp macro="" textlink="">
          <xdr:nvSpPr>
            <xdr:cNvPr id="24969" name="Option Button 393" hidden="1">
              <a:extLst>
                <a:ext uri="{63B3BB69-23CF-44E3-9099-C40C66FF867C}">
                  <a14:compatExt spid="_x0000_s24969"/>
                </a:ext>
                <a:ext uri="{FF2B5EF4-FFF2-40B4-BE49-F238E27FC236}">
                  <a16:creationId xmlns:a16="http://schemas.microsoft.com/office/drawing/2014/main" id="{00000000-0008-0000-0900-00008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323850</xdr:colOff>
          <xdr:row>30</xdr:row>
          <xdr:rowOff>0</xdr:rowOff>
        </xdr:to>
        <xdr:sp macro="" textlink="">
          <xdr:nvSpPr>
            <xdr:cNvPr id="24970" name="Option Button 394" hidden="1">
              <a:extLst>
                <a:ext uri="{63B3BB69-23CF-44E3-9099-C40C66FF867C}">
                  <a14:compatExt spid="_x0000_s24970"/>
                </a:ext>
                <a:ext uri="{FF2B5EF4-FFF2-40B4-BE49-F238E27FC236}">
                  <a16:creationId xmlns:a16="http://schemas.microsoft.com/office/drawing/2014/main" id="{00000000-0008-0000-0900-00008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xdr:row>
          <xdr:rowOff>0</xdr:rowOff>
        </xdr:from>
        <xdr:to>
          <xdr:col>14</xdr:col>
          <xdr:colOff>323850</xdr:colOff>
          <xdr:row>30</xdr:row>
          <xdr:rowOff>0</xdr:rowOff>
        </xdr:to>
        <xdr:sp macro="" textlink="">
          <xdr:nvSpPr>
            <xdr:cNvPr id="24971" name="Option Button 395" hidden="1">
              <a:extLst>
                <a:ext uri="{63B3BB69-23CF-44E3-9099-C40C66FF867C}">
                  <a14:compatExt spid="_x0000_s24971"/>
                </a:ext>
                <a:ext uri="{FF2B5EF4-FFF2-40B4-BE49-F238E27FC236}">
                  <a16:creationId xmlns:a16="http://schemas.microsoft.com/office/drawing/2014/main" id="{00000000-0008-0000-0900-00008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0</xdr:rowOff>
        </xdr:from>
        <xdr:to>
          <xdr:col>8</xdr:col>
          <xdr:colOff>323850</xdr:colOff>
          <xdr:row>31</xdr:row>
          <xdr:rowOff>0</xdr:rowOff>
        </xdr:to>
        <xdr:sp macro="" textlink="">
          <xdr:nvSpPr>
            <xdr:cNvPr id="24972" name="Option Button 396" hidden="1">
              <a:extLst>
                <a:ext uri="{63B3BB69-23CF-44E3-9099-C40C66FF867C}">
                  <a14:compatExt spid="_x0000_s24972"/>
                </a:ext>
                <a:ext uri="{FF2B5EF4-FFF2-40B4-BE49-F238E27FC236}">
                  <a16:creationId xmlns:a16="http://schemas.microsoft.com/office/drawing/2014/main" id="{00000000-0008-0000-0900-00008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0</xdr:rowOff>
        </xdr:from>
        <xdr:to>
          <xdr:col>9</xdr:col>
          <xdr:colOff>323850</xdr:colOff>
          <xdr:row>31</xdr:row>
          <xdr:rowOff>0</xdr:rowOff>
        </xdr:to>
        <xdr:sp macro="" textlink="">
          <xdr:nvSpPr>
            <xdr:cNvPr id="24973" name="Option Button 397" hidden="1">
              <a:extLst>
                <a:ext uri="{63B3BB69-23CF-44E3-9099-C40C66FF867C}">
                  <a14:compatExt spid="_x0000_s24973"/>
                </a:ext>
                <a:ext uri="{FF2B5EF4-FFF2-40B4-BE49-F238E27FC236}">
                  <a16:creationId xmlns:a16="http://schemas.microsoft.com/office/drawing/2014/main" id="{00000000-0008-0000-0900-00008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0</xdr:rowOff>
        </xdr:from>
        <xdr:to>
          <xdr:col>10</xdr:col>
          <xdr:colOff>323850</xdr:colOff>
          <xdr:row>31</xdr:row>
          <xdr:rowOff>0</xdr:rowOff>
        </xdr:to>
        <xdr:sp macro="" textlink="">
          <xdr:nvSpPr>
            <xdr:cNvPr id="24974" name="Option Button 398" hidden="1">
              <a:extLst>
                <a:ext uri="{63B3BB69-23CF-44E3-9099-C40C66FF867C}">
                  <a14:compatExt spid="_x0000_s24974"/>
                </a:ext>
                <a:ext uri="{FF2B5EF4-FFF2-40B4-BE49-F238E27FC236}">
                  <a16:creationId xmlns:a16="http://schemas.microsoft.com/office/drawing/2014/main" id="{00000000-0008-0000-0900-00008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xdr:row>
          <xdr:rowOff>0</xdr:rowOff>
        </xdr:from>
        <xdr:to>
          <xdr:col>11</xdr:col>
          <xdr:colOff>323850</xdr:colOff>
          <xdr:row>31</xdr:row>
          <xdr:rowOff>0</xdr:rowOff>
        </xdr:to>
        <xdr:sp macro="" textlink="">
          <xdr:nvSpPr>
            <xdr:cNvPr id="24975" name="Option Button 399" hidden="1">
              <a:extLst>
                <a:ext uri="{63B3BB69-23CF-44E3-9099-C40C66FF867C}">
                  <a14:compatExt spid="_x0000_s24975"/>
                </a:ext>
                <a:ext uri="{FF2B5EF4-FFF2-40B4-BE49-F238E27FC236}">
                  <a16:creationId xmlns:a16="http://schemas.microsoft.com/office/drawing/2014/main" id="{00000000-0008-0000-0900-00008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30</xdr:row>
          <xdr:rowOff>0</xdr:rowOff>
        </xdr:from>
        <xdr:to>
          <xdr:col>12</xdr:col>
          <xdr:colOff>323850</xdr:colOff>
          <xdr:row>31</xdr:row>
          <xdr:rowOff>0</xdr:rowOff>
        </xdr:to>
        <xdr:sp macro="" textlink="">
          <xdr:nvSpPr>
            <xdr:cNvPr id="24976" name="Option Button 400" hidden="1">
              <a:extLst>
                <a:ext uri="{63B3BB69-23CF-44E3-9099-C40C66FF867C}">
                  <a14:compatExt spid="_x0000_s24976"/>
                </a:ext>
                <a:ext uri="{FF2B5EF4-FFF2-40B4-BE49-F238E27FC236}">
                  <a16:creationId xmlns:a16="http://schemas.microsoft.com/office/drawing/2014/main" id="{00000000-0008-0000-0900-00009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30</xdr:row>
          <xdr:rowOff>0</xdr:rowOff>
        </xdr:from>
        <xdr:to>
          <xdr:col>14</xdr:col>
          <xdr:colOff>323850</xdr:colOff>
          <xdr:row>31</xdr:row>
          <xdr:rowOff>0</xdr:rowOff>
        </xdr:to>
        <xdr:sp macro="" textlink="">
          <xdr:nvSpPr>
            <xdr:cNvPr id="24977" name="Option Button 401" hidden="1">
              <a:extLst>
                <a:ext uri="{63B3BB69-23CF-44E3-9099-C40C66FF867C}">
                  <a14:compatExt spid="_x0000_s24977"/>
                </a:ext>
                <a:ext uri="{FF2B5EF4-FFF2-40B4-BE49-F238E27FC236}">
                  <a16:creationId xmlns:a16="http://schemas.microsoft.com/office/drawing/2014/main" id="{00000000-0008-0000-0900-00009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31</xdr:row>
          <xdr:rowOff>0</xdr:rowOff>
        </xdr:from>
        <xdr:to>
          <xdr:col>8</xdr:col>
          <xdr:colOff>323850</xdr:colOff>
          <xdr:row>32</xdr:row>
          <xdr:rowOff>0</xdr:rowOff>
        </xdr:to>
        <xdr:sp macro="" textlink="">
          <xdr:nvSpPr>
            <xdr:cNvPr id="24978" name="Option Button 402" hidden="1">
              <a:extLst>
                <a:ext uri="{63B3BB69-23CF-44E3-9099-C40C66FF867C}">
                  <a14:compatExt spid="_x0000_s24978"/>
                </a:ext>
                <a:ext uri="{FF2B5EF4-FFF2-40B4-BE49-F238E27FC236}">
                  <a16:creationId xmlns:a16="http://schemas.microsoft.com/office/drawing/2014/main" id="{00000000-0008-0000-0900-00009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0</xdr:rowOff>
        </xdr:from>
        <xdr:to>
          <xdr:col>9</xdr:col>
          <xdr:colOff>323850</xdr:colOff>
          <xdr:row>32</xdr:row>
          <xdr:rowOff>0</xdr:rowOff>
        </xdr:to>
        <xdr:sp macro="" textlink="">
          <xdr:nvSpPr>
            <xdr:cNvPr id="24979" name="Option Button 403" hidden="1">
              <a:extLst>
                <a:ext uri="{63B3BB69-23CF-44E3-9099-C40C66FF867C}">
                  <a14:compatExt spid="_x0000_s24979"/>
                </a:ext>
                <a:ext uri="{FF2B5EF4-FFF2-40B4-BE49-F238E27FC236}">
                  <a16:creationId xmlns:a16="http://schemas.microsoft.com/office/drawing/2014/main" id="{00000000-0008-0000-0900-00009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0</xdr:rowOff>
        </xdr:from>
        <xdr:to>
          <xdr:col>10</xdr:col>
          <xdr:colOff>323850</xdr:colOff>
          <xdr:row>32</xdr:row>
          <xdr:rowOff>0</xdr:rowOff>
        </xdr:to>
        <xdr:sp macro="" textlink="">
          <xdr:nvSpPr>
            <xdr:cNvPr id="24980" name="Option Button 404" hidden="1">
              <a:extLst>
                <a:ext uri="{63B3BB69-23CF-44E3-9099-C40C66FF867C}">
                  <a14:compatExt spid="_x0000_s24980"/>
                </a:ext>
                <a:ext uri="{FF2B5EF4-FFF2-40B4-BE49-F238E27FC236}">
                  <a16:creationId xmlns:a16="http://schemas.microsoft.com/office/drawing/2014/main" id="{00000000-0008-0000-0900-00009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31</xdr:row>
          <xdr:rowOff>0</xdr:rowOff>
        </xdr:from>
        <xdr:to>
          <xdr:col>11</xdr:col>
          <xdr:colOff>323850</xdr:colOff>
          <xdr:row>32</xdr:row>
          <xdr:rowOff>0</xdr:rowOff>
        </xdr:to>
        <xdr:sp macro="" textlink="">
          <xdr:nvSpPr>
            <xdr:cNvPr id="24981" name="Option Button 405" hidden="1">
              <a:extLst>
                <a:ext uri="{63B3BB69-23CF-44E3-9099-C40C66FF867C}">
                  <a14:compatExt spid="_x0000_s24981"/>
                </a:ext>
                <a:ext uri="{FF2B5EF4-FFF2-40B4-BE49-F238E27FC236}">
                  <a16:creationId xmlns:a16="http://schemas.microsoft.com/office/drawing/2014/main" id="{00000000-0008-0000-0900-00009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31</xdr:row>
          <xdr:rowOff>0</xdr:rowOff>
        </xdr:from>
        <xdr:to>
          <xdr:col>12</xdr:col>
          <xdr:colOff>323850</xdr:colOff>
          <xdr:row>32</xdr:row>
          <xdr:rowOff>0</xdr:rowOff>
        </xdr:to>
        <xdr:sp macro="" textlink="">
          <xdr:nvSpPr>
            <xdr:cNvPr id="24982" name="Option Button 406" hidden="1">
              <a:extLst>
                <a:ext uri="{63B3BB69-23CF-44E3-9099-C40C66FF867C}">
                  <a14:compatExt spid="_x0000_s24982"/>
                </a:ext>
                <a:ext uri="{FF2B5EF4-FFF2-40B4-BE49-F238E27FC236}">
                  <a16:creationId xmlns:a16="http://schemas.microsoft.com/office/drawing/2014/main" id="{00000000-0008-0000-0900-00009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31</xdr:row>
          <xdr:rowOff>0</xdr:rowOff>
        </xdr:from>
        <xdr:to>
          <xdr:col>14</xdr:col>
          <xdr:colOff>323850</xdr:colOff>
          <xdr:row>32</xdr:row>
          <xdr:rowOff>0</xdr:rowOff>
        </xdr:to>
        <xdr:sp macro="" textlink="">
          <xdr:nvSpPr>
            <xdr:cNvPr id="24983" name="Option Button 407" hidden="1">
              <a:extLst>
                <a:ext uri="{63B3BB69-23CF-44E3-9099-C40C66FF867C}">
                  <a14:compatExt spid="_x0000_s24983"/>
                </a:ext>
                <a:ext uri="{FF2B5EF4-FFF2-40B4-BE49-F238E27FC236}">
                  <a16:creationId xmlns:a16="http://schemas.microsoft.com/office/drawing/2014/main" id="{00000000-0008-0000-0900-00009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32</xdr:row>
          <xdr:rowOff>0</xdr:rowOff>
        </xdr:from>
        <xdr:to>
          <xdr:col>8</xdr:col>
          <xdr:colOff>323850</xdr:colOff>
          <xdr:row>33</xdr:row>
          <xdr:rowOff>0</xdr:rowOff>
        </xdr:to>
        <xdr:sp macro="" textlink="">
          <xdr:nvSpPr>
            <xdr:cNvPr id="24984" name="Option Button 408" hidden="1">
              <a:extLst>
                <a:ext uri="{63B3BB69-23CF-44E3-9099-C40C66FF867C}">
                  <a14:compatExt spid="_x0000_s24984"/>
                </a:ext>
                <a:ext uri="{FF2B5EF4-FFF2-40B4-BE49-F238E27FC236}">
                  <a16:creationId xmlns:a16="http://schemas.microsoft.com/office/drawing/2014/main" id="{00000000-0008-0000-0900-00009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0</xdr:rowOff>
        </xdr:from>
        <xdr:to>
          <xdr:col>9</xdr:col>
          <xdr:colOff>323850</xdr:colOff>
          <xdr:row>33</xdr:row>
          <xdr:rowOff>0</xdr:rowOff>
        </xdr:to>
        <xdr:sp macro="" textlink="">
          <xdr:nvSpPr>
            <xdr:cNvPr id="24985" name="Option Button 409" hidden="1">
              <a:extLst>
                <a:ext uri="{63B3BB69-23CF-44E3-9099-C40C66FF867C}">
                  <a14:compatExt spid="_x0000_s24985"/>
                </a:ext>
                <a:ext uri="{FF2B5EF4-FFF2-40B4-BE49-F238E27FC236}">
                  <a16:creationId xmlns:a16="http://schemas.microsoft.com/office/drawing/2014/main" id="{00000000-0008-0000-0900-00009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0</xdr:rowOff>
        </xdr:from>
        <xdr:to>
          <xdr:col>10</xdr:col>
          <xdr:colOff>323850</xdr:colOff>
          <xdr:row>33</xdr:row>
          <xdr:rowOff>0</xdr:rowOff>
        </xdr:to>
        <xdr:sp macro="" textlink="">
          <xdr:nvSpPr>
            <xdr:cNvPr id="24986" name="Option Button 410" hidden="1">
              <a:extLst>
                <a:ext uri="{63B3BB69-23CF-44E3-9099-C40C66FF867C}">
                  <a14:compatExt spid="_x0000_s24986"/>
                </a:ext>
                <a:ext uri="{FF2B5EF4-FFF2-40B4-BE49-F238E27FC236}">
                  <a16:creationId xmlns:a16="http://schemas.microsoft.com/office/drawing/2014/main" id="{00000000-0008-0000-0900-00009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0</xdr:rowOff>
        </xdr:from>
        <xdr:to>
          <xdr:col>11</xdr:col>
          <xdr:colOff>323850</xdr:colOff>
          <xdr:row>33</xdr:row>
          <xdr:rowOff>0</xdr:rowOff>
        </xdr:to>
        <xdr:sp macro="" textlink="">
          <xdr:nvSpPr>
            <xdr:cNvPr id="24987" name="Option Button 411" hidden="1">
              <a:extLst>
                <a:ext uri="{63B3BB69-23CF-44E3-9099-C40C66FF867C}">
                  <a14:compatExt spid="_x0000_s24987"/>
                </a:ext>
                <a:ext uri="{FF2B5EF4-FFF2-40B4-BE49-F238E27FC236}">
                  <a16:creationId xmlns:a16="http://schemas.microsoft.com/office/drawing/2014/main" id="{00000000-0008-0000-0900-00009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0</xdr:rowOff>
        </xdr:from>
        <xdr:to>
          <xdr:col>12</xdr:col>
          <xdr:colOff>323850</xdr:colOff>
          <xdr:row>33</xdr:row>
          <xdr:rowOff>0</xdr:rowOff>
        </xdr:to>
        <xdr:sp macro="" textlink="">
          <xdr:nvSpPr>
            <xdr:cNvPr id="24988" name="Option Button 412" hidden="1">
              <a:extLst>
                <a:ext uri="{63B3BB69-23CF-44E3-9099-C40C66FF867C}">
                  <a14:compatExt spid="_x0000_s24988"/>
                </a:ext>
                <a:ext uri="{FF2B5EF4-FFF2-40B4-BE49-F238E27FC236}">
                  <a16:creationId xmlns:a16="http://schemas.microsoft.com/office/drawing/2014/main" id="{00000000-0008-0000-0900-00009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32</xdr:row>
          <xdr:rowOff>0</xdr:rowOff>
        </xdr:from>
        <xdr:to>
          <xdr:col>14</xdr:col>
          <xdr:colOff>323850</xdr:colOff>
          <xdr:row>33</xdr:row>
          <xdr:rowOff>0</xdr:rowOff>
        </xdr:to>
        <xdr:sp macro="" textlink="">
          <xdr:nvSpPr>
            <xdr:cNvPr id="24989" name="Option Button 413" hidden="1">
              <a:extLst>
                <a:ext uri="{63B3BB69-23CF-44E3-9099-C40C66FF867C}">
                  <a14:compatExt spid="_x0000_s24989"/>
                </a:ext>
                <a:ext uri="{FF2B5EF4-FFF2-40B4-BE49-F238E27FC236}">
                  <a16:creationId xmlns:a16="http://schemas.microsoft.com/office/drawing/2014/main" id="{00000000-0008-0000-0900-00009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33</xdr:row>
          <xdr:rowOff>0</xdr:rowOff>
        </xdr:from>
        <xdr:to>
          <xdr:col>8</xdr:col>
          <xdr:colOff>323850</xdr:colOff>
          <xdr:row>34</xdr:row>
          <xdr:rowOff>0</xdr:rowOff>
        </xdr:to>
        <xdr:sp macro="" textlink="">
          <xdr:nvSpPr>
            <xdr:cNvPr id="24990" name="Option Button 414" hidden="1">
              <a:extLst>
                <a:ext uri="{63B3BB69-23CF-44E3-9099-C40C66FF867C}">
                  <a14:compatExt spid="_x0000_s24990"/>
                </a:ext>
                <a:ext uri="{FF2B5EF4-FFF2-40B4-BE49-F238E27FC236}">
                  <a16:creationId xmlns:a16="http://schemas.microsoft.com/office/drawing/2014/main" id="{00000000-0008-0000-0900-00009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0</xdr:rowOff>
        </xdr:from>
        <xdr:to>
          <xdr:col>9</xdr:col>
          <xdr:colOff>323850</xdr:colOff>
          <xdr:row>34</xdr:row>
          <xdr:rowOff>0</xdr:rowOff>
        </xdr:to>
        <xdr:sp macro="" textlink="">
          <xdr:nvSpPr>
            <xdr:cNvPr id="24991" name="Option Button 415" hidden="1">
              <a:extLst>
                <a:ext uri="{63B3BB69-23CF-44E3-9099-C40C66FF867C}">
                  <a14:compatExt spid="_x0000_s24991"/>
                </a:ext>
                <a:ext uri="{FF2B5EF4-FFF2-40B4-BE49-F238E27FC236}">
                  <a16:creationId xmlns:a16="http://schemas.microsoft.com/office/drawing/2014/main" id="{00000000-0008-0000-0900-00009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0</xdr:rowOff>
        </xdr:from>
        <xdr:to>
          <xdr:col>10</xdr:col>
          <xdr:colOff>323850</xdr:colOff>
          <xdr:row>34</xdr:row>
          <xdr:rowOff>0</xdr:rowOff>
        </xdr:to>
        <xdr:sp macro="" textlink="">
          <xdr:nvSpPr>
            <xdr:cNvPr id="24992" name="Option Button 416" hidden="1">
              <a:extLst>
                <a:ext uri="{63B3BB69-23CF-44E3-9099-C40C66FF867C}">
                  <a14:compatExt spid="_x0000_s24992"/>
                </a:ext>
                <a:ext uri="{FF2B5EF4-FFF2-40B4-BE49-F238E27FC236}">
                  <a16:creationId xmlns:a16="http://schemas.microsoft.com/office/drawing/2014/main" id="{00000000-0008-0000-0900-0000A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33</xdr:row>
          <xdr:rowOff>0</xdr:rowOff>
        </xdr:from>
        <xdr:to>
          <xdr:col>11</xdr:col>
          <xdr:colOff>323850</xdr:colOff>
          <xdr:row>34</xdr:row>
          <xdr:rowOff>0</xdr:rowOff>
        </xdr:to>
        <xdr:sp macro="" textlink="">
          <xdr:nvSpPr>
            <xdr:cNvPr id="24993" name="Option Button 417" hidden="1">
              <a:extLst>
                <a:ext uri="{63B3BB69-23CF-44E3-9099-C40C66FF867C}">
                  <a14:compatExt spid="_x0000_s24993"/>
                </a:ext>
                <a:ext uri="{FF2B5EF4-FFF2-40B4-BE49-F238E27FC236}">
                  <a16:creationId xmlns:a16="http://schemas.microsoft.com/office/drawing/2014/main" id="{00000000-0008-0000-0900-0000A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0</xdr:rowOff>
        </xdr:from>
        <xdr:to>
          <xdr:col>12</xdr:col>
          <xdr:colOff>323850</xdr:colOff>
          <xdr:row>34</xdr:row>
          <xdr:rowOff>0</xdr:rowOff>
        </xdr:to>
        <xdr:sp macro="" textlink="">
          <xdr:nvSpPr>
            <xdr:cNvPr id="24994" name="Option Button 418" hidden="1">
              <a:extLst>
                <a:ext uri="{63B3BB69-23CF-44E3-9099-C40C66FF867C}">
                  <a14:compatExt spid="_x0000_s24994"/>
                </a:ext>
                <a:ext uri="{FF2B5EF4-FFF2-40B4-BE49-F238E27FC236}">
                  <a16:creationId xmlns:a16="http://schemas.microsoft.com/office/drawing/2014/main" id="{00000000-0008-0000-0900-0000A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33</xdr:row>
          <xdr:rowOff>0</xdr:rowOff>
        </xdr:from>
        <xdr:to>
          <xdr:col>14</xdr:col>
          <xdr:colOff>323850</xdr:colOff>
          <xdr:row>34</xdr:row>
          <xdr:rowOff>0</xdr:rowOff>
        </xdr:to>
        <xdr:sp macro="" textlink="">
          <xdr:nvSpPr>
            <xdr:cNvPr id="24995" name="Option Button 419" hidden="1">
              <a:extLst>
                <a:ext uri="{63B3BB69-23CF-44E3-9099-C40C66FF867C}">
                  <a14:compatExt spid="_x0000_s24995"/>
                </a:ext>
                <a:ext uri="{FF2B5EF4-FFF2-40B4-BE49-F238E27FC236}">
                  <a16:creationId xmlns:a16="http://schemas.microsoft.com/office/drawing/2014/main" id="{00000000-0008-0000-0900-0000A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xdr:row>
          <xdr:rowOff>0</xdr:rowOff>
        </xdr:from>
        <xdr:to>
          <xdr:col>8</xdr:col>
          <xdr:colOff>323850</xdr:colOff>
          <xdr:row>35</xdr:row>
          <xdr:rowOff>0</xdr:rowOff>
        </xdr:to>
        <xdr:sp macro="" textlink="">
          <xdr:nvSpPr>
            <xdr:cNvPr id="24996" name="Option Button 420" hidden="1">
              <a:extLst>
                <a:ext uri="{63B3BB69-23CF-44E3-9099-C40C66FF867C}">
                  <a14:compatExt spid="_x0000_s24996"/>
                </a:ext>
                <a:ext uri="{FF2B5EF4-FFF2-40B4-BE49-F238E27FC236}">
                  <a16:creationId xmlns:a16="http://schemas.microsoft.com/office/drawing/2014/main" id="{00000000-0008-0000-0900-0000A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0</xdr:rowOff>
        </xdr:from>
        <xdr:to>
          <xdr:col>9</xdr:col>
          <xdr:colOff>323850</xdr:colOff>
          <xdr:row>35</xdr:row>
          <xdr:rowOff>0</xdr:rowOff>
        </xdr:to>
        <xdr:sp macro="" textlink="">
          <xdr:nvSpPr>
            <xdr:cNvPr id="24997" name="Option Button 421" hidden="1">
              <a:extLst>
                <a:ext uri="{63B3BB69-23CF-44E3-9099-C40C66FF867C}">
                  <a14:compatExt spid="_x0000_s24997"/>
                </a:ext>
                <a:ext uri="{FF2B5EF4-FFF2-40B4-BE49-F238E27FC236}">
                  <a16:creationId xmlns:a16="http://schemas.microsoft.com/office/drawing/2014/main" id="{00000000-0008-0000-0900-0000A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0</xdr:rowOff>
        </xdr:from>
        <xdr:to>
          <xdr:col>10</xdr:col>
          <xdr:colOff>323850</xdr:colOff>
          <xdr:row>35</xdr:row>
          <xdr:rowOff>0</xdr:rowOff>
        </xdr:to>
        <xdr:sp macro="" textlink="">
          <xdr:nvSpPr>
            <xdr:cNvPr id="24998" name="Option Button 422" hidden="1">
              <a:extLst>
                <a:ext uri="{63B3BB69-23CF-44E3-9099-C40C66FF867C}">
                  <a14:compatExt spid="_x0000_s24998"/>
                </a:ext>
                <a:ext uri="{FF2B5EF4-FFF2-40B4-BE49-F238E27FC236}">
                  <a16:creationId xmlns:a16="http://schemas.microsoft.com/office/drawing/2014/main" id="{00000000-0008-0000-0900-0000A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34</xdr:row>
          <xdr:rowOff>0</xdr:rowOff>
        </xdr:from>
        <xdr:to>
          <xdr:col>11</xdr:col>
          <xdr:colOff>323850</xdr:colOff>
          <xdr:row>35</xdr:row>
          <xdr:rowOff>0</xdr:rowOff>
        </xdr:to>
        <xdr:sp macro="" textlink="">
          <xdr:nvSpPr>
            <xdr:cNvPr id="24999" name="Option Button 423" hidden="1">
              <a:extLst>
                <a:ext uri="{63B3BB69-23CF-44E3-9099-C40C66FF867C}">
                  <a14:compatExt spid="_x0000_s24999"/>
                </a:ext>
                <a:ext uri="{FF2B5EF4-FFF2-40B4-BE49-F238E27FC236}">
                  <a16:creationId xmlns:a16="http://schemas.microsoft.com/office/drawing/2014/main" id="{00000000-0008-0000-0900-0000A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0</xdr:rowOff>
        </xdr:from>
        <xdr:to>
          <xdr:col>12</xdr:col>
          <xdr:colOff>323850</xdr:colOff>
          <xdr:row>35</xdr:row>
          <xdr:rowOff>0</xdr:rowOff>
        </xdr:to>
        <xdr:sp macro="" textlink="">
          <xdr:nvSpPr>
            <xdr:cNvPr id="25000" name="Option Button 424" hidden="1">
              <a:extLst>
                <a:ext uri="{63B3BB69-23CF-44E3-9099-C40C66FF867C}">
                  <a14:compatExt spid="_x0000_s25000"/>
                </a:ext>
                <a:ext uri="{FF2B5EF4-FFF2-40B4-BE49-F238E27FC236}">
                  <a16:creationId xmlns:a16="http://schemas.microsoft.com/office/drawing/2014/main" id="{00000000-0008-0000-0900-0000A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xdr:row>
          <xdr:rowOff>0</xdr:rowOff>
        </xdr:from>
        <xdr:to>
          <xdr:col>14</xdr:col>
          <xdr:colOff>323850</xdr:colOff>
          <xdr:row>35</xdr:row>
          <xdr:rowOff>0</xdr:rowOff>
        </xdr:to>
        <xdr:sp macro="" textlink="">
          <xdr:nvSpPr>
            <xdr:cNvPr id="25001" name="Option Button 425" hidden="1">
              <a:extLst>
                <a:ext uri="{63B3BB69-23CF-44E3-9099-C40C66FF867C}">
                  <a14:compatExt spid="_x0000_s25001"/>
                </a:ext>
                <a:ext uri="{FF2B5EF4-FFF2-40B4-BE49-F238E27FC236}">
                  <a16:creationId xmlns:a16="http://schemas.microsoft.com/office/drawing/2014/main" id="{00000000-0008-0000-0900-0000A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xdr:row>
          <xdr:rowOff>0</xdr:rowOff>
        </xdr:from>
        <xdr:to>
          <xdr:col>8</xdr:col>
          <xdr:colOff>323850</xdr:colOff>
          <xdr:row>36</xdr:row>
          <xdr:rowOff>0</xdr:rowOff>
        </xdr:to>
        <xdr:sp macro="" textlink="">
          <xdr:nvSpPr>
            <xdr:cNvPr id="25002" name="Option Button 426" hidden="1">
              <a:extLst>
                <a:ext uri="{63B3BB69-23CF-44E3-9099-C40C66FF867C}">
                  <a14:compatExt spid="_x0000_s25002"/>
                </a:ext>
                <a:ext uri="{FF2B5EF4-FFF2-40B4-BE49-F238E27FC236}">
                  <a16:creationId xmlns:a16="http://schemas.microsoft.com/office/drawing/2014/main" id="{00000000-0008-0000-0900-0000A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0</xdr:rowOff>
        </xdr:from>
        <xdr:to>
          <xdr:col>9</xdr:col>
          <xdr:colOff>323850</xdr:colOff>
          <xdr:row>36</xdr:row>
          <xdr:rowOff>0</xdr:rowOff>
        </xdr:to>
        <xdr:sp macro="" textlink="">
          <xdr:nvSpPr>
            <xdr:cNvPr id="25003" name="Option Button 427" hidden="1">
              <a:extLst>
                <a:ext uri="{63B3BB69-23CF-44E3-9099-C40C66FF867C}">
                  <a14:compatExt spid="_x0000_s25003"/>
                </a:ext>
                <a:ext uri="{FF2B5EF4-FFF2-40B4-BE49-F238E27FC236}">
                  <a16:creationId xmlns:a16="http://schemas.microsoft.com/office/drawing/2014/main" id="{00000000-0008-0000-0900-0000A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0</xdr:rowOff>
        </xdr:from>
        <xdr:to>
          <xdr:col>10</xdr:col>
          <xdr:colOff>323850</xdr:colOff>
          <xdr:row>36</xdr:row>
          <xdr:rowOff>0</xdr:rowOff>
        </xdr:to>
        <xdr:sp macro="" textlink="">
          <xdr:nvSpPr>
            <xdr:cNvPr id="25004" name="Option Button 428" hidden="1">
              <a:extLst>
                <a:ext uri="{63B3BB69-23CF-44E3-9099-C40C66FF867C}">
                  <a14:compatExt spid="_x0000_s25004"/>
                </a:ext>
                <a:ext uri="{FF2B5EF4-FFF2-40B4-BE49-F238E27FC236}">
                  <a16:creationId xmlns:a16="http://schemas.microsoft.com/office/drawing/2014/main" id="{00000000-0008-0000-0900-0000A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35</xdr:row>
          <xdr:rowOff>0</xdr:rowOff>
        </xdr:from>
        <xdr:to>
          <xdr:col>11</xdr:col>
          <xdr:colOff>323850</xdr:colOff>
          <xdr:row>36</xdr:row>
          <xdr:rowOff>0</xdr:rowOff>
        </xdr:to>
        <xdr:sp macro="" textlink="">
          <xdr:nvSpPr>
            <xdr:cNvPr id="25005" name="Option Button 429" hidden="1">
              <a:extLst>
                <a:ext uri="{63B3BB69-23CF-44E3-9099-C40C66FF867C}">
                  <a14:compatExt spid="_x0000_s25005"/>
                </a:ext>
                <a:ext uri="{FF2B5EF4-FFF2-40B4-BE49-F238E27FC236}">
                  <a16:creationId xmlns:a16="http://schemas.microsoft.com/office/drawing/2014/main" id="{00000000-0008-0000-0900-0000A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0</xdr:rowOff>
        </xdr:from>
        <xdr:to>
          <xdr:col>12</xdr:col>
          <xdr:colOff>323850</xdr:colOff>
          <xdr:row>36</xdr:row>
          <xdr:rowOff>0</xdr:rowOff>
        </xdr:to>
        <xdr:sp macro="" textlink="">
          <xdr:nvSpPr>
            <xdr:cNvPr id="25006" name="Option Button 430" hidden="1">
              <a:extLst>
                <a:ext uri="{63B3BB69-23CF-44E3-9099-C40C66FF867C}">
                  <a14:compatExt spid="_x0000_s25006"/>
                </a:ext>
                <a:ext uri="{FF2B5EF4-FFF2-40B4-BE49-F238E27FC236}">
                  <a16:creationId xmlns:a16="http://schemas.microsoft.com/office/drawing/2014/main" id="{00000000-0008-0000-0900-0000A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35</xdr:row>
          <xdr:rowOff>0</xdr:rowOff>
        </xdr:from>
        <xdr:to>
          <xdr:col>14</xdr:col>
          <xdr:colOff>323850</xdr:colOff>
          <xdr:row>36</xdr:row>
          <xdr:rowOff>0</xdr:rowOff>
        </xdr:to>
        <xdr:sp macro="" textlink="">
          <xdr:nvSpPr>
            <xdr:cNvPr id="25007" name="Option Button 431" hidden="1">
              <a:extLst>
                <a:ext uri="{63B3BB69-23CF-44E3-9099-C40C66FF867C}">
                  <a14:compatExt spid="_x0000_s25007"/>
                </a:ext>
                <a:ext uri="{FF2B5EF4-FFF2-40B4-BE49-F238E27FC236}">
                  <a16:creationId xmlns:a16="http://schemas.microsoft.com/office/drawing/2014/main" id="{00000000-0008-0000-0900-0000A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0</xdr:rowOff>
        </xdr:from>
        <xdr:to>
          <xdr:col>8</xdr:col>
          <xdr:colOff>323850</xdr:colOff>
          <xdr:row>37</xdr:row>
          <xdr:rowOff>0</xdr:rowOff>
        </xdr:to>
        <xdr:sp macro="" textlink="">
          <xdr:nvSpPr>
            <xdr:cNvPr id="25008" name="Option Button 432" hidden="1">
              <a:extLst>
                <a:ext uri="{63B3BB69-23CF-44E3-9099-C40C66FF867C}">
                  <a14:compatExt spid="_x0000_s25008"/>
                </a:ext>
                <a:ext uri="{FF2B5EF4-FFF2-40B4-BE49-F238E27FC236}">
                  <a16:creationId xmlns:a16="http://schemas.microsoft.com/office/drawing/2014/main" id="{00000000-0008-0000-0900-0000B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0</xdr:rowOff>
        </xdr:from>
        <xdr:to>
          <xdr:col>9</xdr:col>
          <xdr:colOff>323850</xdr:colOff>
          <xdr:row>37</xdr:row>
          <xdr:rowOff>0</xdr:rowOff>
        </xdr:to>
        <xdr:sp macro="" textlink="">
          <xdr:nvSpPr>
            <xdr:cNvPr id="25009" name="Option Button 433" hidden="1">
              <a:extLst>
                <a:ext uri="{63B3BB69-23CF-44E3-9099-C40C66FF867C}">
                  <a14:compatExt spid="_x0000_s25009"/>
                </a:ext>
                <a:ext uri="{FF2B5EF4-FFF2-40B4-BE49-F238E27FC236}">
                  <a16:creationId xmlns:a16="http://schemas.microsoft.com/office/drawing/2014/main" id="{00000000-0008-0000-0900-0000B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36</xdr:row>
          <xdr:rowOff>0</xdr:rowOff>
        </xdr:from>
        <xdr:to>
          <xdr:col>10</xdr:col>
          <xdr:colOff>323850</xdr:colOff>
          <xdr:row>37</xdr:row>
          <xdr:rowOff>0</xdr:rowOff>
        </xdr:to>
        <xdr:sp macro="" textlink="">
          <xdr:nvSpPr>
            <xdr:cNvPr id="25010" name="Option Button 434" hidden="1">
              <a:extLst>
                <a:ext uri="{63B3BB69-23CF-44E3-9099-C40C66FF867C}">
                  <a14:compatExt spid="_x0000_s25010"/>
                </a:ext>
                <a:ext uri="{FF2B5EF4-FFF2-40B4-BE49-F238E27FC236}">
                  <a16:creationId xmlns:a16="http://schemas.microsoft.com/office/drawing/2014/main" id="{00000000-0008-0000-0900-0000B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36</xdr:row>
          <xdr:rowOff>0</xdr:rowOff>
        </xdr:from>
        <xdr:to>
          <xdr:col>11</xdr:col>
          <xdr:colOff>323850</xdr:colOff>
          <xdr:row>37</xdr:row>
          <xdr:rowOff>0</xdr:rowOff>
        </xdr:to>
        <xdr:sp macro="" textlink="">
          <xdr:nvSpPr>
            <xdr:cNvPr id="25011" name="Option Button 435" hidden="1">
              <a:extLst>
                <a:ext uri="{63B3BB69-23CF-44E3-9099-C40C66FF867C}">
                  <a14:compatExt spid="_x0000_s25011"/>
                </a:ext>
                <a:ext uri="{FF2B5EF4-FFF2-40B4-BE49-F238E27FC236}">
                  <a16:creationId xmlns:a16="http://schemas.microsoft.com/office/drawing/2014/main" id="{00000000-0008-0000-0900-0000B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36</xdr:row>
          <xdr:rowOff>0</xdr:rowOff>
        </xdr:from>
        <xdr:to>
          <xdr:col>12</xdr:col>
          <xdr:colOff>323850</xdr:colOff>
          <xdr:row>37</xdr:row>
          <xdr:rowOff>0</xdr:rowOff>
        </xdr:to>
        <xdr:sp macro="" textlink="">
          <xdr:nvSpPr>
            <xdr:cNvPr id="25012" name="Option Button 436" hidden="1">
              <a:extLst>
                <a:ext uri="{63B3BB69-23CF-44E3-9099-C40C66FF867C}">
                  <a14:compatExt spid="_x0000_s25012"/>
                </a:ext>
                <a:ext uri="{FF2B5EF4-FFF2-40B4-BE49-F238E27FC236}">
                  <a16:creationId xmlns:a16="http://schemas.microsoft.com/office/drawing/2014/main" id="{00000000-0008-0000-0900-0000B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0</xdr:rowOff>
        </xdr:from>
        <xdr:to>
          <xdr:col>14</xdr:col>
          <xdr:colOff>323850</xdr:colOff>
          <xdr:row>37</xdr:row>
          <xdr:rowOff>0</xdr:rowOff>
        </xdr:to>
        <xdr:sp macro="" textlink="">
          <xdr:nvSpPr>
            <xdr:cNvPr id="25013" name="Option Button 437" hidden="1">
              <a:extLst>
                <a:ext uri="{63B3BB69-23CF-44E3-9099-C40C66FF867C}">
                  <a14:compatExt spid="_x0000_s25013"/>
                </a:ext>
                <a:ext uri="{FF2B5EF4-FFF2-40B4-BE49-F238E27FC236}">
                  <a16:creationId xmlns:a16="http://schemas.microsoft.com/office/drawing/2014/main" id="{00000000-0008-0000-0900-0000B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0</xdr:rowOff>
        </xdr:from>
        <xdr:to>
          <xdr:col>8</xdr:col>
          <xdr:colOff>323850</xdr:colOff>
          <xdr:row>38</xdr:row>
          <xdr:rowOff>0</xdr:rowOff>
        </xdr:to>
        <xdr:sp macro="" textlink="">
          <xdr:nvSpPr>
            <xdr:cNvPr id="25014" name="Option Button 438" hidden="1">
              <a:extLst>
                <a:ext uri="{63B3BB69-23CF-44E3-9099-C40C66FF867C}">
                  <a14:compatExt spid="_x0000_s25014"/>
                </a:ext>
                <a:ext uri="{FF2B5EF4-FFF2-40B4-BE49-F238E27FC236}">
                  <a16:creationId xmlns:a16="http://schemas.microsoft.com/office/drawing/2014/main" id="{00000000-0008-0000-0900-0000B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0</xdr:rowOff>
        </xdr:from>
        <xdr:to>
          <xdr:col>9</xdr:col>
          <xdr:colOff>323850</xdr:colOff>
          <xdr:row>38</xdr:row>
          <xdr:rowOff>0</xdr:rowOff>
        </xdr:to>
        <xdr:sp macro="" textlink="">
          <xdr:nvSpPr>
            <xdr:cNvPr id="25015" name="Option Button 439" hidden="1">
              <a:extLst>
                <a:ext uri="{63B3BB69-23CF-44E3-9099-C40C66FF867C}">
                  <a14:compatExt spid="_x0000_s25015"/>
                </a:ext>
                <a:ext uri="{FF2B5EF4-FFF2-40B4-BE49-F238E27FC236}">
                  <a16:creationId xmlns:a16="http://schemas.microsoft.com/office/drawing/2014/main" id="{00000000-0008-0000-0900-0000B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0</xdr:rowOff>
        </xdr:from>
        <xdr:to>
          <xdr:col>10</xdr:col>
          <xdr:colOff>323850</xdr:colOff>
          <xdr:row>38</xdr:row>
          <xdr:rowOff>0</xdr:rowOff>
        </xdr:to>
        <xdr:sp macro="" textlink="">
          <xdr:nvSpPr>
            <xdr:cNvPr id="25016" name="Option Button 440" hidden="1">
              <a:extLst>
                <a:ext uri="{63B3BB69-23CF-44E3-9099-C40C66FF867C}">
                  <a14:compatExt spid="_x0000_s25016"/>
                </a:ext>
                <a:ext uri="{FF2B5EF4-FFF2-40B4-BE49-F238E27FC236}">
                  <a16:creationId xmlns:a16="http://schemas.microsoft.com/office/drawing/2014/main" id="{00000000-0008-0000-0900-0000B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37</xdr:row>
          <xdr:rowOff>0</xdr:rowOff>
        </xdr:from>
        <xdr:to>
          <xdr:col>11</xdr:col>
          <xdr:colOff>323850</xdr:colOff>
          <xdr:row>38</xdr:row>
          <xdr:rowOff>0</xdr:rowOff>
        </xdr:to>
        <xdr:sp macro="" textlink="">
          <xdr:nvSpPr>
            <xdr:cNvPr id="25017" name="Option Button 441" hidden="1">
              <a:extLst>
                <a:ext uri="{63B3BB69-23CF-44E3-9099-C40C66FF867C}">
                  <a14:compatExt spid="_x0000_s25017"/>
                </a:ext>
                <a:ext uri="{FF2B5EF4-FFF2-40B4-BE49-F238E27FC236}">
                  <a16:creationId xmlns:a16="http://schemas.microsoft.com/office/drawing/2014/main" id="{00000000-0008-0000-0900-0000B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37</xdr:row>
          <xdr:rowOff>0</xdr:rowOff>
        </xdr:from>
        <xdr:to>
          <xdr:col>12</xdr:col>
          <xdr:colOff>323850</xdr:colOff>
          <xdr:row>38</xdr:row>
          <xdr:rowOff>0</xdr:rowOff>
        </xdr:to>
        <xdr:sp macro="" textlink="">
          <xdr:nvSpPr>
            <xdr:cNvPr id="25018" name="Option Button 442" hidden="1">
              <a:extLst>
                <a:ext uri="{63B3BB69-23CF-44E3-9099-C40C66FF867C}">
                  <a14:compatExt spid="_x0000_s25018"/>
                </a:ext>
                <a:ext uri="{FF2B5EF4-FFF2-40B4-BE49-F238E27FC236}">
                  <a16:creationId xmlns:a16="http://schemas.microsoft.com/office/drawing/2014/main" id="{00000000-0008-0000-0900-0000B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37</xdr:row>
          <xdr:rowOff>0</xdr:rowOff>
        </xdr:from>
        <xdr:to>
          <xdr:col>14</xdr:col>
          <xdr:colOff>323850</xdr:colOff>
          <xdr:row>38</xdr:row>
          <xdr:rowOff>0</xdr:rowOff>
        </xdr:to>
        <xdr:sp macro="" textlink="">
          <xdr:nvSpPr>
            <xdr:cNvPr id="25019" name="Option Button 443" hidden="1">
              <a:extLst>
                <a:ext uri="{63B3BB69-23CF-44E3-9099-C40C66FF867C}">
                  <a14:compatExt spid="_x0000_s25019"/>
                </a:ext>
                <a:ext uri="{FF2B5EF4-FFF2-40B4-BE49-F238E27FC236}">
                  <a16:creationId xmlns:a16="http://schemas.microsoft.com/office/drawing/2014/main" id="{00000000-0008-0000-0900-0000B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38</xdr:row>
          <xdr:rowOff>0</xdr:rowOff>
        </xdr:from>
        <xdr:to>
          <xdr:col>8</xdr:col>
          <xdr:colOff>323850</xdr:colOff>
          <xdr:row>39</xdr:row>
          <xdr:rowOff>0</xdr:rowOff>
        </xdr:to>
        <xdr:sp macro="" textlink="">
          <xdr:nvSpPr>
            <xdr:cNvPr id="25020" name="Option Button 444" hidden="1">
              <a:extLst>
                <a:ext uri="{63B3BB69-23CF-44E3-9099-C40C66FF867C}">
                  <a14:compatExt spid="_x0000_s25020"/>
                </a:ext>
                <a:ext uri="{FF2B5EF4-FFF2-40B4-BE49-F238E27FC236}">
                  <a16:creationId xmlns:a16="http://schemas.microsoft.com/office/drawing/2014/main" id="{00000000-0008-0000-0900-0000B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0</xdr:rowOff>
        </xdr:from>
        <xdr:to>
          <xdr:col>9</xdr:col>
          <xdr:colOff>323850</xdr:colOff>
          <xdr:row>39</xdr:row>
          <xdr:rowOff>0</xdr:rowOff>
        </xdr:to>
        <xdr:sp macro="" textlink="">
          <xdr:nvSpPr>
            <xdr:cNvPr id="25021" name="Option Button 445" hidden="1">
              <a:extLst>
                <a:ext uri="{63B3BB69-23CF-44E3-9099-C40C66FF867C}">
                  <a14:compatExt spid="_x0000_s25021"/>
                </a:ext>
                <a:ext uri="{FF2B5EF4-FFF2-40B4-BE49-F238E27FC236}">
                  <a16:creationId xmlns:a16="http://schemas.microsoft.com/office/drawing/2014/main" id="{00000000-0008-0000-0900-0000B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0</xdr:rowOff>
        </xdr:from>
        <xdr:to>
          <xdr:col>10</xdr:col>
          <xdr:colOff>323850</xdr:colOff>
          <xdr:row>39</xdr:row>
          <xdr:rowOff>0</xdr:rowOff>
        </xdr:to>
        <xdr:sp macro="" textlink="">
          <xdr:nvSpPr>
            <xdr:cNvPr id="25022" name="Option Button 446" hidden="1">
              <a:extLst>
                <a:ext uri="{63B3BB69-23CF-44E3-9099-C40C66FF867C}">
                  <a14:compatExt spid="_x0000_s25022"/>
                </a:ext>
                <a:ext uri="{FF2B5EF4-FFF2-40B4-BE49-F238E27FC236}">
                  <a16:creationId xmlns:a16="http://schemas.microsoft.com/office/drawing/2014/main" id="{00000000-0008-0000-0900-0000B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38</xdr:row>
          <xdr:rowOff>0</xdr:rowOff>
        </xdr:from>
        <xdr:to>
          <xdr:col>11</xdr:col>
          <xdr:colOff>323850</xdr:colOff>
          <xdr:row>39</xdr:row>
          <xdr:rowOff>0</xdr:rowOff>
        </xdr:to>
        <xdr:sp macro="" textlink="">
          <xdr:nvSpPr>
            <xdr:cNvPr id="25023" name="Option Button 447" hidden="1">
              <a:extLst>
                <a:ext uri="{63B3BB69-23CF-44E3-9099-C40C66FF867C}">
                  <a14:compatExt spid="_x0000_s25023"/>
                </a:ext>
                <a:ext uri="{FF2B5EF4-FFF2-40B4-BE49-F238E27FC236}">
                  <a16:creationId xmlns:a16="http://schemas.microsoft.com/office/drawing/2014/main" id="{00000000-0008-0000-0900-0000B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38</xdr:row>
          <xdr:rowOff>0</xdr:rowOff>
        </xdr:from>
        <xdr:to>
          <xdr:col>12</xdr:col>
          <xdr:colOff>323850</xdr:colOff>
          <xdr:row>39</xdr:row>
          <xdr:rowOff>0</xdr:rowOff>
        </xdr:to>
        <xdr:sp macro="" textlink="">
          <xdr:nvSpPr>
            <xdr:cNvPr id="25024" name="Option Button 448" hidden="1">
              <a:extLst>
                <a:ext uri="{63B3BB69-23CF-44E3-9099-C40C66FF867C}">
                  <a14:compatExt spid="_x0000_s25024"/>
                </a:ext>
                <a:ext uri="{FF2B5EF4-FFF2-40B4-BE49-F238E27FC236}">
                  <a16:creationId xmlns:a16="http://schemas.microsoft.com/office/drawing/2014/main" id="{00000000-0008-0000-0900-0000C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38</xdr:row>
          <xdr:rowOff>0</xdr:rowOff>
        </xdr:from>
        <xdr:to>
          <xdr:col>14</xdr:col>
          <xdr:colOff>323850</xdr:colOff>
          <xdr:row>39</xdr:row>
          <xdr:rowOff>0</xdr:rowOff>
        </xdr:to>
        <xdr:sp macro="" textlink="">
          <xdr:nvSpPr>
            <xdr:cNvPr id="25025" name="Option Button 449" hidden="1">
              <a:extLst>
                <a:ext uri="{63B3BB69-23CF-44E3-9099-C40C66FF867C}">
                  <a14:compatExt spid="_x0000_s25025"/>
                </a:ext>
                <a:ext uri="{FF2B5EF4-FFF2-40B4-BE49-F238E27FC236}">
                  <a16:creationId xmlns:a16="http://schemas.microsoft.com/office/drawing/2014/main" id="{00000000-0008-0000-0900-0000C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39</xdr:row>
          <xdr:rowOff>0</xdr:rowOff>
        </xdr:from>
        <xdr:to>
          <xdr:col>8</xdr:col>
          <xdr:colOff>323850</xdr:colOff>
          <xdr:row>40</xdr:row>
          <xdr:rowOff>0</xdr:rowOff>
        </xdr:to>
        <xdr:sp macro="" textlink="">
          <xdr:nvSpPr>
            <xdr:cNvPr id="25026" name="Option Button 450" hidden="1">
              <a:extLst>
                <a:ext uri="{63B3BB69-23CF-44E3-9099-C40C66FF867C}">
                  <a14:compatExt spid="_x0000_s25026"/>
                </a:ext>
                <a:ext uri="{FF2B5EF4-FFF2-40B4-BE49-F238E27FC236}">
                  <a16:creationId xmlns:a16="http://schemas.microsoft.com/office/drawing/2014/main" id="{00000000-0008-0000-0900-0000C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39</xdr:row>
          <xdr:rowOff>0</xdr:rowOff>
        </xdr:from>
        <xdr:to>
          <xdr:col>9</xdr:col>
          <xdr:colOff>323850</xdr:colOff>
          <xdr:row>40</xdr:row>
          <xdr:rowOff>0</xdr:rowOff>
        </xdr:to>
        <xdr:sp macro="" textlink="">
          <xdr:nvSpPr>
            <xdr:cNvPr id="25027" name="Option Button 451" hidden="1">
              <a:extLst>
                <a:ext uri="{63B3BB69-23CF-44E3-9099-C40C66FF867C}">
                  <a14:compatExt spid="_x0000_s25027"/>
                </a:ext>
                <a:ext uri="{FF2B5EF4-FFF2-40B4-BE49-F238E27FC236}">
                  <a16:creationId xmlns:a16="http://schemas.microsoft.com/office/drawing/2014/main" id="{00000000-0008-0000-0900-0000C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0</xdr:rowOff>
        </xdr:from>
        <xdr:to>
          <xdr:col>10</xdr:col>
          <xdr:colOff>323850</xdr:colOff>
          <xdr:row>40</xdr:row>
          <xdr:rowOff>0</xdr:rowOff>
        </xdr:to>
        <xdr:sp macro="" textlink="">
          <xdr:nvSpPr>
            <xdr:cNvPr id="25028" name="Option Button 452" hidden="1">
              <a:extLst>
                <a:ext uri="{63B3BB69-23CF-44E3-9099-C40C66FF867C}">
                  <a14:compatExt spid="_x0000_s25028"/>
                </a:ext>
                <a:ext uri="{FF2B5EF4-FFF2-40B4-BE49-F238E27FC236}">
                  <a16:creationId xmlns:a16="http://schemas.microsoft.com/office/drawing/2014/main" id="{00000000-0008-0000-0900-0000C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39</xdr:row>
          <xdr:rowOff>0</xdr:rowOff>
        </xdr:from>
        <xdr:to>
          <xdr:col>11</xdr:col>
          <xdr:colOff>323850</xdr:colOff>
          <xdr:row>40</xdr:row>
          <xdr:rowOff>0</xdr:rowOff>
        </xdr:to>
        <xdr:sp macro="" textlink="">
          <xdr:nvSpPr>
            <xdr:cNvPr id="25029" name="Option Button 453" hidden="1">
              <a:extLst>
                <a:ext uri="{63B3BB69-23CF-44E3-9099-C40C66FF867C}">
                  <a14:compatExt spid="_x0000_s25029"/>
                </a:ext>
                <a:ext uri="{FF2B5EF4-FFF2-40B4-BE49-F238E27FC236}">
                  <a16:creationId xmlns:a16="http://schemas.microsoft.com/office/drawing/2014/main" id="{00000000-0008-0000-0900-0000C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0</xdr:rowOff>
        </xdr:from>
        <xdr:to>
          <xdr:col>12</xdr:col>
          <xdr:colOff>323850</xdr:colOff>
          <xdr:row>40</xdr:row>
          <xdr:rowOff>0</xdr:rowOff>
        </xdr:to>
        <xdr:sp macro="" textlink="">
          <xdr:nvSpPr>
            <xdr:cNvPr id="25030" name="Option Button 454" hidden="1">
              <a:extLst>
                <a:ext uri="{63B3BB69-23CF-44E3-9099-C40C66FF867C}">
                  <a14:compatExt spid="_x0000_s25030"/>
                </a:ext>
                <a:ext uri="{FF2B5EF4-FFF2-40B4-BE49-F238E27FC236}">
                  <a16:creationId xmlns:a16="http://schemas.microsoft.com/office/drawing/2014/main" id="{00000000-0008-0000-0900-0000C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0</xdr:rowOff>
        </xdr:from>
        <xdr:to>
          <xdr:col>14</xdr:col>
          <xdr:colOff>323850</xdr:colOff>
          <xdr:row>40</xdr:row>
          <xdr:rowOff>0</xdr:rowOff>
        </xdr:to>
        <xdr:sp macro="" textlink="">
          <xdr:nvSpPr>
            <xdr:cNvPr id="25031" name="Option Button 455" hidden="1">
              <a:extLst>
                <a:ext uri="{63B3BB69-23CF-44E3-9099-C40C66FF867C}">
                  <a14:compatExt spid="_x0000_s25031"/>
                </a:ext>
                <a:ext uri="{FF2B5EF4-FFF2-40B4-BE49-F238E27FC236}">
                  <a16:creationId xmlns:a16="http://schemas.microsoft.com/office/drawing/2014/main" id="{00000000-0008-0000-0900-0000C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40</xdr:row>
          <xdr:rowOff>0</xdr:rowOff>
        </xdr:from>
        <xdr:to>
          <xdr:col>8</xdr:col>
          <xdr:colOff>323850</xdr:colOff>
          <xdr:row>41</xdr:row>
          <xdr:rowOff>0</xdr:rowOff>
        </xdr:to>
        <xdr:sp macro="" textlink="">
          <xdr:nvSpPr>
            <xdr:cNvPr id="25032" name="Option Button 456" hidden="1">
              <a:extLst>
                <a:ext uri="{63B3BB69-23CF-44E3-9099-C40C66FF867C}">
                  <a14:compatExt spid="_x0000_s25032"/>
                </a:ext>
                <a:ext uri="{FF2B5EF4-FFF2-40B4-BE49-F238E27FC236}">
                  <a16:creationId xmlns:a16="http://schemas.microsoft.com/office/drawing/2014/main" id="{00000000-0008-0000-0900-0000C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0</xdr:rowOff>
        </xdr:from>
        <xdr:to>
          <xdr:col>9</xdr:col>
          <xdr:colOff>323850</xdr:colOff>
          <xdr:row>41</xdr:row>
          <xdr:rowOff>0</xdr:rowOff>
        </xdr:to>
        <xdr:sp macro="" textlink="">
          <xdr:nvSpPr>
            <xdr:cNvPr id="25033" name="Option Button 457" hidden="1">
              <a:extLst>
                <a:ext uri="{63B3BB69-23CF-44E3-9099-C40C66FF867C}">
                  <a14:compatExt spid="_x0000_s25033"/>
                </a:ext>
                <a:ext uri="{FF2B5EF4-FFF2-40B4-BE49-F238E27FC236}">
                  <a16:creationId xmlns:a16="http://schemas.microsoft.com/office/drawing/2014/main" id="{00000000-0008-0000-0900-0000C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0</xdr:rowOff>
        </xdr:from>
        <xdr:to>
          <xdr:col>10</xdr:col>
          <xdr:colOff>323850</xdr:colOff>
          <xdr:row>41</xdr:row>
          <xdr:rowOff>0</xdr:rowOff>
        </xdr:to>
        <xdr:sp macro="" textlink="">
          <xdr:nvSpPr>
            <xdr:cNvPr id="25034" name="Option Button 458" hidden="1">
              <a:extLst>
                <a:ext uri="{63B3BB69-23CF-44E3-9099-C40C66FF867C}">
                  <a14:compatExt spid="_x0000_s25034"/>
                </a:ext>
                <a:ext uri="{FF2B5EF4-FFF2-40B4-BE49-F238E27FC236}">
                  <a16:creationId xmlns:a16="http://schemas.microsoft.com/office/drawing/2014/main" id="{00000000-0008-0000-0900-0000C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40</xdr:row>
          <xdr:rowOff>0</xdr:rowOff>
        </xdr:from>
        <xdr:to>
          <xdr:col>11</xdr:col>
          <xdr:colOff>323850</xdr:colOff>
          <xdr:row>41</xdr:row>
          <xdr:rowOff>0</xdr:rowOff>
        </xdr:to>
        <xdr:sp macro="" textlink="">
          <xdr:nvSpPr>
            <xdr:cNvPr id="25035" name="Option Button 459" hidden="1">
              <a:extLst>
                <a:ext uri="{63B3BB69-23CF-44E3-9099-C40C66FF867C}">
                  <a14:compatExt spid="_x0000_s25035"/>
                </a:ext>
                <a:ext uri="{FF2B5EF4-FFF2-40B4-BE49-F238E27FC236}">
                  <a16:creationId xmlns:a16="http://schemas.microsoft.com/office/drawing/2014/main" id="{00000000-0008-0000-0900-0000C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40</xdr:row>
          <xdr:rowOff>0</xdr:rowOff>
        </xdr:from>
        <xdr:to>
          <xdr:col>12</xdr:col>
          <xdr:colOff>323850</xdr:colOff>
          <xdr:row>41</xdr:row>
          <xdr:rowOff>0</xdr:rowOff>
        </xdr:to>
        <xdr:sp macro="" textlink="">
          <xdr:nvSpPr>
            <xdr:cNvPr id="25036" name="Option Button 460" hidden="1">
              <a:extLst>
                <a:ext uri="{63B3BB69-23CF-44E3-9099-C40C66FF867C}">
                  <a14:compatExt spid="_x0000_s25036"/>
                </a:ext>
                <a:ext uri="{FF2B5EF4-FFF2-40B4-BE49-F238E27FC236}">
                  <a16:creationId xmlns:a16="http://schemas.microsoft.com/office/drawing/2014/main" id="{00000000-0008-0000-0900-0000C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0</xdr:rowOff>
        </xdr:from>
        <xdr:to>
          <xdr:col>14</xdr:col>
          <xdr:colOff>323850</xdr:colOff>
          <xdr:row>41</xdr:row>
          <xdr:rowOff>0</xdr:rowOff>
        </xdr:to>
        <xdr:sp macro="" textlink="">
          <xdr:nvSpPr>
            <xdr:cNvPr id="25037" name="Option Button 461" hidden="1">
              <a:extLst>
                <a:ext uri="{63B3BB69-23CF-44E3-9099-C40C66FF867C}">
                  <a14:compatExt spid="_x0000_s25037"/>
                </a:ext>
                <a:ext uri="{FF2B5EF4-FFF2-40B4-BE49-F238E27FC236}">
                  <a16:creationId xmlns:a16="http://schemas.microsoft.com/office/drawing/2014/main" id="{00000000-0008-0000-0900-0000C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41</xdr:row>
          <xdr:rowOff>0</xdr:rowOff>
        </xdr:from>
        <xdr:to>
          <xdr:col>8</xdr:col>
          <xdr:colOff>323850</xdr:colOff>
          <xdr:row>42</xdr:row>
          <xdr:rowOff>0</xdr:rowOff>
        </xdr:to>
        <xdr:sp macro="" textlink="">
          <xdr:nvSpPr>
            <xdr:cNvPr id="25038" name="Option Button 462" hidden="1">
              <a:extLst>
                <a:ext uri="{63B3BB69-23CF-44E3-9099-C40C66FF867C}">
                  <a14:compatExt spid="_x0000_s25038"/>
                </a:ext>
                <a:ext uri="{FF2B5EF4-FFF2-40B4-BE49-F238E27FC236}">
                  <a16:creationId xmlns:a16="http://schemas.microsoft.com/office/drawing/2014/main" id="{00000000-0008-0000-0900-0000C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41</xdr:row>
          <xdr:rowOff>0</xdr:rowOff>
        </xdr:from>
        <xdr:to>
          <xdr:col>9</xdr:col>
          <xdr:colOff>323850</xdr:colOff>
          <xdr:row>42</xdr:row>
          <xdr:rowOff>0</xdr:rowOff>
        </xdr:to>
        <xdr:sp macro="" textlink="">
          <xdr:nvSpPr>
            <xdr:cNvPr id="25039" name="Option Button 463" hidden="1">
              <a:extLst>
                <a:ext uri="{63B3BB69-23CF-44E3-9099-C40C66FF867C}">
                  <a14:compatExt spid="_x0000_s25039"/>
                </a:ext>
                <a:ext uri="{FF2B5EF4-FFF2-40B4-BE49-F238E27FC236}">
                  <a16:creationId xmlns:a16="http://schemas.microsoft.com/office/drawing/2014/main" id="{00000000-0008-0000-0900-0000C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323850</xdr:colOff>
          <xdr:row>42</xdr:row>
          <xdr:rowOff>0</xdr:rowOff>
        </xdr:to>
        <xdr:sp macro="" textlink="">
          <xdr:nvSpPr>
            <xdr:cNvPr id="25040" name="Option Button 464" hidden="1">
              <a:extLst>
                <a:ext uri="{63B3BB69-23CF-44E3-9099-C40C66FF867C}">
                  <a14:compatExt spid="_x0000_s25040"/>
                </a:ext>
                <a:ext uri="{FF2B5EF4-FFF2-40B4-BE49-F238E27FC236}">
                  <a16:creationId xmlns:a16="http://schemas.microsoft.com/office/drawing/2014/main" id="{00000000-0008-0000-0900-0000D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41</xdr:row>
          <xdr:rowOff>0</xdr:rowOff>
        </xdr:from>
        <xdr:to>
          <xdr:col>11</xdr:col>
          <xdr:colOff>323850</xdr:colOff>
          <xdr:row>42</xdr:row>
          <xdr:rowOff>0</xdr:rowOff>
        </xdr:to>
        <xdr:sp macro="" textlink="">
          <xdr:nvSpPr>
            <xdr:cNvPr id="25041" name="Option Button 465" hidden="1">
              <a:extLst>
                <a:ext uri="{63B3BB69-23CF-44E3-9099-C40C66FF867C}">
                  <a14:compatExt spid="_x0000_s25041"/>
                </a:ext>
                <a:ext uri="{FF2B5EF4-FFF2-40B4-BE49-F238E27FC236}">
                  <a16:creationId xmlns:a16="http://schemas.microsoft.com/office/drawing/2014/main" id="{00000000-0008-0000-0900-0000D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0</xdr:rowOff>
        </xdr:from>
        <xdr:to>
          <xdr:col>12</xdr:col>
          <xdr:colOff>323850</xdr:colOff>
          <xdr:row>42</xdr:row>
          <xdr:rowOff>0</xdr:rowOff>
        </xdr:to>
        <xdr:sp macro="" textlink="">
          <xdr:nvSpPr>
            <xdr:cNvPr id="25042" name="Option Button 466" hidden="1">
              <a:extLst>
                <a:ext uri="{63B3BB69-23CF-44E3-9099-C40C66FF867C}">
                  <a14:compatExt spid="_x0000_s25042"/>
                </a:ext>
                <a:ext uri="{FF2B5EF4-FFF2-40B4-BE49-F238E27FC236}">
                  <a16:creationId xmlns:a16="http://schemas.microsoft.com/office/drawing/2014/main" id="{00000000-0008-0000-0900-0000D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0</xdr:rowOff>
        </xdr:from>
        <xdr:to>
          <xdr:col>14</xdr:col>
          <xdr:colOff>323850</xdr:colOff>
          <xdr:row>42</xdr:row>
          <xdr:rowOff>0</xdr:rowOff>
        </xdr:to>
        <xdr:sp macro="" textlink="">
          <xdr:nvSpPr>
            <xdr:cNvPr id="25043" name="Option Button 467" hidden="1">
              <a:extLst>
                <a:ext uri="{63B3BB69-23CF-44E3-9099-C40C66FF867C}">
                  <a14:compatExt spid="_x0000_s25043"/>
                </a:ext>
                <a:ext uri="{FF2B5EF4-FFF2-40B4-BE49-F238E27FC236}">
                  <a16:creationId xmlns:a16="http://schemas.microsoft.com/office/drawing/2014/main" id="{00000000-0008-0000-0900-0000D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42</xdr:row>
          <xdr:rowOff>0</xdr:rowOff>
        </xdr:from>
        <xdr:to>
          <xdr:col>8</xdr:col>
          <xdr:colOff>323850</xdr:colOff>
          <xdr:row>43</xdr:row>
          <xdr:rowOff>0</xdr:rowOff>
        </xdr:to>
        <xdr:sp macro="" textlink="">
          <xdr:nvSpPr>
            <xdr:cNvPr id="25044" name="Option Button 468" hidden="1">
              <a:extLst>
                <a:ext uri="{63B3BB69-23CF-44E3-9099-C40C66FF867C}">
                  <a14:compatExt spid="_x0000_s25044"/>
                </a:ext>
                <a:ext uri="{FF2B5EF4-FFF2-40B4-BE49-F238E27FC236}">
                  <a16:creationId xmlns:a16="http://schemas.microsoft.com/office/drawing/2014/main" id="{00000000-0008-0000-0900-0000D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42</xdr:row>
          <xdr:rowOff>0</xdr:rowOff>
        </xdr:from>
        <xdr:to>
          <xdr:col>9</xdr:col>
          <xdr:colOff>323850</xdr:colOff>
          <xdr:row>43</xdr:row>
          <xdr:rowOff>0</xdr:rowOff>
        </xdr:to>
        <xdr:sp macro="" textlink="">
          <xdr:nvSpPr>
            <xdr:cNvPr id="25045" name="Option Button 469" hidden="1">
              <a:extLst>
                <a:ext uri="{63B3BB69-23CF-44E3-9099-C40C66FF867C}">
                  <a14:compatExt spid="_x0000_s25045"/>
                </a:ext>
                <a:ext uri="{FF2B5EF4-FFF2-40B4-BE49-F238E27FC236}">
                  <a16:creationId xmlns:a16="http://schemas.microsoft.com/office/drawing/2014/main" id="{00000000-0008-0000-0900-0000D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0</xdr:rowOff>
        </xdr:from>
        <xdr:to>
          <xdr:col>10</xdr:col>
          <xdr:colOff>323850</xdr:colOff>
          <xdr:row>43</xdr:row>
          <xdr:rowOff>0</xdr:rowOff>
        </xdr:to>
        <xdr:sp macro="" textlink="">
          <xdr:nvSpPr>
            <xdr:cNvPr id="25046" name="Option Button 470" hidden="1">
              <a:extLst>
                <a:ext uri="{63B3BB69-23CF-44E3-9099-C40C66FF867C}">
                  <a14:compatExt spid="_x0000_s25046"/>
                </a:ext>
                <a:ext uri="{FF2B5EF4-FFF2-40B4-BE49-F238E27FC236}">
                  <a16:creationId xmlns:a16="http://schemas.microsoft.com/office/drawing/2014/main" id="{00000000-0008-0000-0900-0000D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42</xdr:row>
          <xdr:rowOff>0</xdr:rowOff>
        </xdr:from>
        <xdr:to>
          <xdr:col>11</xdr:col>
          <xdr:colOff>323850</xdr:colOff>
          <xdr:row>43</xdr:row>
          <xdr:rowOff>0</xdr:rowOff>
        </xdr:to>
        <xdr:sp macro="" textlink="">
          <xdr:nvSpPr>
            <xdr:cNvPr id="25047" name="Option Button 471" hidden="1">
              <a:extLst>
                <a:ext uri="{63B3BB69-23CF-44E3-9099-C40C66FF867C}">
                  <a14:compatExt spid="_x0000_s25047"/>
                </a:ext>
                <a:ext uri="{FF2B5EF4-FFF2-40B4-BE49-F238E27FC236}">
                  <a16:creationId xmlns:a16="http://schemas.microsoft.com/office/drawing/2014/main" id="{00000000-0008-0000-0900-0000D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42</xdr:row>
          <xdr:rowOff>0</xdr:rowOff>
        </xdr:from>
        <xdr:to>
          <xdr:col>12</xdr:col>
          <xdr:colOff>323850</xdr:colOff>
          <xdr:row>43</xdr:row>
          <xdr:rowOff>0</xdr:rowOff>
        </xdr:to>
        <xdr:sp macro="" textlink="">
          <xdr:nvSpPr>
            <xdr:cNvPr id="25048" name="Option Button 472" hidden="1">
              <a:extLst>
                <a:ext uri="{63B3BB69-23CF-44E3-9099-C40C66FF867C}">
                  <a14:compatExt spid="_x0000_s25048"/>
                </a:ext>
                <a:ext uri="{FF2B5EF4-FFF2-40B4-BE49-F238E27FC236}">
                  <a16:creationId xmlns:a16="http://schemas.microsoft.com/office/drawing/2014/main" id="{00000000-0008-0000-0900-0000D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42</xdr:row>
          <xdr:rowOff>0</xdr:rowOff>
        </xdr:from>
        <xdr:to>
          <xdr:col>14</xdr:col>
          <xdr:colOff>323850</xdr:colOff>
          <xdr:row>43</xdr:row>
          <xdr:rowOff>0</xdr:rowOff>
        </xdr:to>
        <xdr:sp macro="" textlink="">
          <xdr:nvSpPr>
            <xdr:cNvPr id="25049" name="Option Button 473" hidden="1">
              <a:extLst>
                <a:ext uri="{63B3BB69-23CF-44E3-9099-C40C66FF867C}">
                  <a14:compatExt spid="_x0000_s25049"/>
                </a:ext>
                <a:ext uri="{FF2B5EF4-FFF2-40B4-BE49-F238E27FC236}">
                  <a16:creationId xmlns:a16="http://schemas.microsoft.com/office/drawing/2014/main" id="{00000000-0008-0000-0900-0000D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43</xdr:row>
          <xdr:rowOff>0</xdr:rowOff>
        </xdr:from>
        <xdr:to>
          <xdr:col>8</xdr:col>
          <xdr:colOff>323850</xdr:colOff>
          <xdr:row>44</xdr:row>
          <xdr:rowOff>0</xdr:rowOff>
        </xdr:to>
        <xdr:sp macro="" textlink="">
          <xdr:nvSpPr>
            <xdr:cNvPr id="25050" name="Option Button 474" hidden="1">
              <a:extLst>
                <a:ext uri="{63B3BB69-23CF-44E3-9099-C40C66FF867C}">
                  <a14:compatExt spid="_x0000_s25050"/>
                </a:ext>
                <a:ext uri="{FF2B5EF4-FFF2-40B4-BE49-F238E27FC236}">
                  <a16:creationId xmlns:a16="http://schemas.microsoft.com/office/drawing/2014/main" id="{00000000-0008-0000-0900-0000D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43</xdr:row>
          <xdr:rowOff>0</xdr:rowOff>
        </xdr:from>
        <xdr:to>
          <xdr:col>9</xdr:col>
          <xdr:colOff>323850</xdr:colOff>
          <xdr:row>44</xdr:row>
          <xdr:rowOff>0</xdr:rowOff>
        </xdr:to>
        <xdr:sp macro="" textlink="">
          <xdr:nvSpPr>
            <xdr:cNvPr id="25051" name="Option Button 475" hidden="1">
              <a:extLst>
                <a:ext uri="{63B3BB69-23CF-44E3-9099-C40C66FF867C}">
                  <a14:compatExt spid="_x0000_s25051"/>
                </a:ext>
                <a:ext uri="{FF2B5EF4-FFF2-40B4-BE49-F238E27FC236}">
                  <a16:creationId xmlns:a16="http://schemas.microsoft.com/office/drawing/2014/main" id="{00000000-0008-0000-0900-0000D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0</xdr:rowOff>
        </xdr:from>
        <xdr:to>
          <xdr:col>10</xdr:col>
          <xdr:colOff>323850</xdr:colOff>
          <xdr:row>44</xdr:row>
          <xdr:rowOff>0</xdr:rowOff>
        </xdr:to>
        <xdr:sp macro="" textlink="">
          <xdr:nvSpPr>
            <xdr:cNvPr id="25052" name="Option Button 476" hidden="1">
              <a:extLst>
                <a:ext uri="{63B3BB69-23CF-44E3-9099-C40C66FF867C}">
                  <a14:compatExt spid="_x0000_s25052"/>
                </a:ext>
                <a:ext uri="{FF2B5EF4-FFF2-40B4-BE49-F238E27FC236}">
                  <a16:creationId xmlns:a16="http://schemas.microsoft.com/office/drawing/2014/main" id="{00000000-0008-0000-0900-0000D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43</xdr:row>
          <xdr:rowOff>0</xdr:rowOff>
        </xdr:from>
        <xdr:to>
          <xdr:col>11</xdr:col>
          <xdr:colOff>323850</xdr:colOff>
          <xdr:row>44</xdr:row>
          <xdr:rowOff>0</xdr:rowOff>
        </xdr:to>
        <xdr:sp macro="" textlink="">
          <xdr:nvSpPr>
            <xdr:cNvPr id="25053" name="Option Button 477" hidden="1">
              <a:extLst>
                <a:ext uri="{63B3BB69-23CF-44E3-9099-C40C66FF867C}">
                  <a14:compatExt spid="_x0000_s25053"/>
                </a:ext>
                <a:ext uri="{FF2B5EF4-FFF2-40B4-BE49-F238E27FC236}">
                  <a16:creationId xmlns:a16="http://schemas.microsoft.com/office/drawing/2014/main" id="{00000000-0008-0000-0900-0000D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0</xdr:rowOff>
        </xdr:from>
        <xdr:to>
          <xdr:col>12</xdr:col>
          <xdr:colOff>323850</xdr:colOff>
          <xdr:row>44</xdr:row>
          <xdr:rowOff>0</xdr:rowOff>
        </xdr:to>
        <xdr:sp macro="" textlink="">
          <xdr:nvSpPr>
            <xdr:cNvPr id="25054" name="Option Button 478" hidden="1">
              <a:extLst>
                <a:ext uri="{63B3BB69-23CF-44E3-9099-C40C66FF867C}">
                  <a14:compatExt spid="_x0000_s25054"/>
                </a:ext>
                <a:ext uri="{FF2B5EF4-FFF2-40B4-BE49-F238E27FC236}">
                  <a16:creationId xmlns:a16="http://schemas.microsoft.com/office/drawing/2014/main" id="{00000000-0008-0000-0900-0000D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0</xdr:rowOff>
        </xdr:from>
        <xdr:to>
          <xdr:col>14</xdr:col>
          <xdr:colOff>323850</xdr:colOff>
          <xdr:row>44</xdr:row>
          <xdr:rowOff>0</xdr:rowOff>
        </xdr:to>
        <xdr:sp macro="" textlink="">
          <xdr:nvSpPr>
            <xdr:cNvPr id="25055" name="Option Button 479" hidden="1">
              <a:extLst>
                <a:ext uri="{63B3BB69-23CF-44E3-9099-C40C66FF867C}">
                  <a14:compatExt spid="_x0000_s25055"/>
                </a:ext>
                <a:ext uri="{FF2B5EF4-FFF2-40B4-BE49-F238E27FC236}">
                  <a16:creationId xmlns:a16="http://schemas.microsoft.com/office/drawing/2014/main" id="{00000000-0008-0000-0900-0000D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44</xdr:row>
          <xdr:rowOff>0</xdr:rowOff>
        </xdr:from>
        <xdr:to>
          <xdr:col>8</xdr:col>
          <xdr:colOff>323850</xdr:colOff>
          <xdr:row>45</xdr:row>
          <xdr:rowOff>0</xdr:rowOff>
        </xdr:to>
        <xdr:sp macro="" textlink="">
          <xdr:nvSpPr>
            <xdr:cNvPr id="25056" name="Option Button 480" hidden="1">
              <a:extLst>
                <a:ext uri="{63B3BB69-23CF-44E3-9099-C40C66FF867C}">
                  <a14:compatExt spid="_x0000_s25056"/>
                </a:ext>
                <a:ext uri="{FF2B5EF4-FFF2-40B4-BE49-F238E27FC236}">
                  <a16:creationId xmlns:a16="http://schemas.microsoft.com/office/drawing/2014/main" id="{00000000-0008-0000-0900-0000E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44</xdr:row>
          <xdr:rowOff>0</xdr:rowOff>
        </xdr:from>
        <xdr:to>
          <xdr:col>9</xdr:col>
          <xdr:colOff>323850</xdr:colOff>
          <xdr:row>45</xdr:row>
          <xdr:rowOff>0</xdr:rowOff>
        </xdr:to>
        <xdr:sp macro="" textlink="">
          <xdr:nvSpPr>
            <xdr:cNvPr id="25057" name="Option Button 481" hidden="1">
              <a:extLst>
                <a:ext uri="{63B3BB69-23CF-44E3-9099-C40C66FF867C}">
                  <a14:compatExt spid="_x0000_s25057"/>
                </a:ext>
                <a:ext uri="{FF2B5EF4-FFF2-40B4-BE49-F238E27FC236}">
                  <a16:creationId xmlns:a16="http://schemas.microsoft.com/office/drawing/2014/main" id="{00000000-0008-0000-0900-0000E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0</xdr:rowOff>
        </xdr:from>
        <xdr:to>
          <xdr:col>10</xdr:col>
          <xdr:colOff>323850</xdr:colOff>
          <xdr:row>45</xdr:row>
          <xdr:rowOff>0</xdr:rowOff>
        </xdr:to>
        <xdr:sp macro="" textlink="">
          <xdr:nvSpPr>
            <xdr:cNvPr id="25058" name="Option Button 482" hidden="1">
              <a:extLst>
                <a:ext uri="{63B3BB69-23CF-44E3-9099-C40C66FF867C}">
                  <a14:compatExt spid="_x0000_s25058"/>
                </a:ext>
                <a:ext uri="{FF2B5EF4-FFF2-40B4-BE49-F238E27FC236}">
                  <a16:creationId xmlns:a16="http://schemas.microsoft.com/office/drawing/2014/main" id="{00000000-0008-0000-0900-0000E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0</xdr:rowOff>
        </xdr:from>
        <xdr:to>
          <xdr:col>11</xdr:col>
          <xdr:colOff>323850</xdr:colOff>
          <xdr:row>45</xdr:row>
          <xdr:rowOff>0</xdr:rowOff>
        </xdr:to>
        <xdr:sp macro="" textlink="">
          <xdr:nvSpPr>
            <xdr:cNvPr id="25059" name="Option Button 483" hidden="1">
              <a:extLst>
                <a:ext uri="{63B3BB69-23CF-44E3-9099-C40C66FF867C}">
                  <a14:compatExt spid="_x0000_s25059"/>
                </a:ext>
                <a:ext uri="{FF2B5EF4-FFF2-40B4-BE49-F238E27FC236}">
                  <a16:creationId xmlns:a16="http://schemas.microsoft.com/office/drawing/2014/main" id="{00000000-0008-0000-0900-0000E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44</xdr:row>
          <xdr:rowOff>0</xdr:rowOff>
        </xdr:from>
        <xdr:to>
          <xdr:col>12</xdr:col>
          <xdr:colOff>323850</xdr:colOff>
          <xdr:row>45</xdr:row>
          <xdr:rowOff>0</xdr:rowOff>
        </xdr:to>
        <xdr:sp macro="" textlink="">
          <xdr:nvSpPr>
            <xdr:cNvPr id="25060" name="Option Button 484" hidden="1">
              <a:extLst>
                <a:ext uri="{63B3BB69-23CF-44E3-9099-C40C66FF867C}">
                  <a14:compatExt spid="_x0000_s25060"/>
                </a:ext>
                <a:ext uri="{FF2B5EF4-FFF2-40B4-BE49-F238E27FC236}">
                  <a16:creationId xmlns:a16="http://schemas.microsoft.com/office/drawing/2014/main" id="{00000000-0008-0000-0900-0000E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0</xdr:rowOff>
        </xdr:from>
        <xdr:to>
          <xdr:col>14</xdr:col>
          <xdr:colOff>323850</xdr:colOff>
          <xdr:row>45</xdr:row>
          <xdr:rowOff>0</xdr:rowOff>
        </xdr:to>
        <xdr:sp macro="" textlink="">
          <xdr:nvSpPr>
            <xdr:cNvPr id="25061" name="Option Button 485" hidden="1">
              <a:extLst>
                <a:ext uri="{63B3BB69-23CF-44E3-9099-C40C66FF867C}">
                  <a14:compatExt spid="_x0000_s25061"/>
                </a:ext>
                <a:ext uri="{FF2B5EF4-FFF2-40B4-BE49-F238E27FC236}">
                  <a16:creationId xmlns:a16="http://schemas.microsoft.com/office/drawing/2014/main" id="{00000000-0008-0000-0900-0000E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45</xdr:row>
          <xdr:rowOff>0</xdr:rowOff>
        </xdr:from>
        <xdr:to>
          <xdr:col>8</xdr:col>
          <xdr:colOff>323850</xdr:colOff>
          <xdr:row>46</xdr:row>
          <xdr:rowOff>0</xdr:rowOff>
        </xdr:to>
        <xdr:sp macro="" textlink="">
          <xdr:nvSpPr>
            <xdr:cNvPr id="25062" name="Option Button 486" hidden="1">
              <a:extLst>
                <a:ext uri="{63B3BB69-23CF-44E3-9099-C40C66FF867C}">
                  <a14:compatExt spid="_x0000_s25062"/>
                </a:ext>
                <a:ext uri="{FF2B5EF4-FFF2-40B4-BE49-F238E27FC236}">
                  <a16:creationId xmlns:a16="http://schemas.microsoft.com/office/drawing/2014/main" id="{00000000-0008-0000-0900-0000E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45</xdr:row>
          <xdr:rowOff>0</xdr:rowOff>
        </xdr:from>
        <xdr:to>
          <xdr:col>9</xdr:col>
          <xdr:colOff>323850</xdr:colOff>
          <xdr:row>46</xdr:row>
          <xdr:rowOff>0</xdr:rowOff>
        </xdr:to>
        <xdr:sp macro="" textlink="">
          <xdr:nvSpPr>
            <xdr:cNvPr id="25063" name="Option Button 487" hidden="1">
              <a:extLst>
                <a:ext uri="{63B3BB69-23CF-44E3-9099-C40C66FF867C}">
                  <a14:compatExt spid="_x0000_s25063"/>
                </a:ext>
                <a:ext uri="{FF2B5EF4-FFF2-40B4-BE49-F238E27FC236}">
                  <a16:creationId xmlns:a16="http://schemas.microsoft.com/office/drawing/2014/main" id="{00000000-0008-0000-0900-0000E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45</xdr:row>
          <xdr:rowOff>0</xdr:rowOff>
        </xdr:from>
        <xdr:to>
          <xdr:col>10</xdr:col>
          <xdr:colOff>323850</xdr:colOff>
          <xdr:row>46</xdr:row>
          <xdr:rowOff>0</xdr:rowOff>
        </xdr:to>
        <xdr:sp macro="" textlink="">
          <xdr:nvSpPr>
            <xdr:cNvPr id="25064" name="Option Button 488" hidden="1">
              <a:extLst>
                <a:ext uri="{63B3BB69-23CF-44E3-9099-C40C66FF867C}">
                  <a14:compatExt spid="_x0000_s25064"/>
                </a:ext>
                <a:ext uri="{FF2B5EF4-FFF2-40B4-BE49-F238E27FC236}">
                  <a16:creationId xmlns:a16="http://schemas.microsoft.com/office/drawing/2014/main" id="{00000000-0008-0000-0900-0000E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45</xdr:row>
          <xdr:rowOff>0</xdr:rowOff>
        </xdr:from>
        <xdr:to>
          <xdr:col>11</xdr:col>
          <xdr:colOff>323850</xdr:colOff>
          <xdr:row>46</xdr:row>
          <xdr:rowOff>0</xdr:rowOff>
        </xdr:to>
        <xdr:sp macro="" textlink="">
          <xdr:nvSpPr>
            <xdr:cNvPr id="25065" name="Option Button 489" hidden="1">
              <a:extLst>
                <a:ext uri="{63B3BB69-23CF-44E3-9099-C40C66FF867C}">
                  <a14:compatExt spid="_x0000_s25065"/>
                </a:ext>
                <a:ext uri="{FF2B5EF4-FFF2-40B4-BE49-F238E27FC236}">
                  <a16:creationId xmlns:a16="http://schemas.microsoft.com/office/drawing/2014/main" id="{00000000-0008-0000-0900-0000E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323850</xdr:colOff>
          <xdr:row>46</xdr:row>
          <xdr:rowOff>0</xdr:rowOff>
        </xdr:to>
        <xdr:sp macro="" textlink="">
          <xdr:nvSpPr>
            <xdr:cNvPr id="25066" name="Option Button 490" hidden="1">
              <a:extLst>
                <a:ext uri="{63B3BB69-23CF-44E3-9099-C40C66FF867C}">
                  <a14:compatExt spid="_x0000_s25066"/>
                </a:ext>
                <a:ext uri="{FF2B5EF4-FFF2-40B4-BE49-F238E27FC236}">
                  <a16:creationId xmlns:a16="http://schemas.microsoft.com/office/drawing/2014/main" id="{00000000-0008-0000-0900-0000E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45</xdr:row>
          <xdr:rowOff>0</xdr:rowOff>
        </xdr:from>
        <xdr:to>
          <xdr:col>14</xdr:col>
          <xdr:colOff>323850</xdr:colOff>
          <xdr:row>46</xdr:row>
          <xdr:rowOff>0</xdr:rowOff>
        </xdr:to>
        <xdr:sp macro="" textlink="">
          <xdr:nvSpPr>
            <xdr:cNvPr id="25067" name="Option Button 491" hidden="1">
              <a:extLst>
                <a:ext uri="{63B3BB69-23CF-44E3-9099-C40C66FF867C}">
                  <a14:compatExt spid="_x0000_s25067"/>
                </a:ext>
                <a:ext uri="{FF2B5EF4-FFF2-40B4-BE49-F238E27FC236}">
                  <a16:creationId xmlns:a16="http://schemas.microsoft.com/office/drawing/2014/main" id="{00000000-0008-0000-0900-0000E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46</xdr:row>
          <xdr:rowOff>0</xdr:rowOff>
        </xdr:from>
        <xdr:to>
          <xdr:col>8</xdr:col>
          <xdr:colOff>323850</xdr:colOff>
          <xdr:row>47</xdr:row>
          <xdr:rowOff>0</xdr:rowOff>
        </xdr:to>
        <xdr:sp macro="" textlink="">
          <xdr:nvSpPr>
            <xdr:cNvPr id="25068" name="Option Button 492" hidden="1">
              <a:extLst>
                <a:ext uri="{63B3BB69-23CF-44E3-9099-C40C66FF867C}">
                  <a14:compatExt spid="_x0000_s25068"/>
                </a:ext>
                <a:ext uri="{FF2B5EF4-FFF2-40B4-BE49-F238E27FC236}">
                  <a16:creationId xmlns:a16="http://schemas.microsoft.com/office/drawing/2014/main" id="{00000000-0008-0000-0900-0000E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46</xdr:row>
          <xdr:rowOff>0</xdr:rowOff>
        </xdr:from>
        <xdr:to>
          <xdr:col>9</xdr:col>
          <xdr:colOff>323850</xdr:colOff>
          <xdr:row>47</xdr:row>
          <xdr:rowOff>0</xdr:rowOff>
        </xdr:to>
        <xdr:sp macro="" textlink="">
          <xdr:nvSpPr>
            <xdr:cNvPr id="25069" name="Option Button 493" hidden="1">
              <a:extLst>
                <a:ext uri="{63B3BB69-23CF-44E3-9099-C40C66FF867C}">
                  <a14:compatExt spid="_x0000_s25069"/>
                </a:ext>
                <a:ext uri="{FF2B5EF4-FFF2-40B4-BE49-F238E27FC236}">
                  <a16:creationId xmlns:a16="http://schemas.microsoft.com/office/drawing/2014/main" id="{00000000-0008-0000-0900-0000E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0</xdr:rowOff>
        </xdr:from>
        <xdr:to>
          <xdr:col>10</xdr:col>
          <xdr:colOff>323850</xdr:colOff>
          <xdr:row>47</xdr:row>
          <xdr:rowOff>0</xdr:rowOff>
        </xdr:to>
        <xdr:sp macro="" textlink="">
          <xdr:nvSpPr>
            <xdr:cNvPr id="25070" name="Option Button 494" hidden="1">
              <a:extLst>
                <a:ext uri="{63B3BB69-23CF-44E3-9099-C40C66FF867C}">
                  <a14:compatExt spid="_x0000_s25070"/>
                </a:ext>
                <a:ext uri="{FF2B5EF4-FFF2-40B4-BE49-F238E27FC236}">
                  <a16:creationId xmlns:a16="http://schemas.microsoft.com/office/drawing/2014/main" id="{00000000-0008-0000-0900-0000E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46</xdr:row>
          <xdr:rowOff>0</xdr:rowOff>
        </xdr:from>
        <xdr:to>
          <xdr:col>11</xdr:col>
          <xdr:colOff>323850</xdr:colOff>
          <xdr:row>47</xdr:row>
          <xdr:rowOff>0</xdr:rowOff>
        </xdr:to>
        <xdr:sp macro="" textlink="">
          <xdr:nvSpPr>
            <xdr:cNvPr id="25071" name="Option Button 495" hidden="1">
              <a:extLst>
                <a:ext uri="{63B3BB69-23CF-44E3-9099-C40C66FF867C}">
                  <a14:compatExt spid="_x0000_s25071"/>
                </a:ext>
                <a:ext uri="{FF2B5EF4-FFF2-40B4-BE49-F238E27FC236}">
                  <a16:creationId xmlns:a16="http://schemas.microsoft.com/office/drawing/2014/main" id="{00000000-0008-0000-0900-0000E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46</xdr:row>
          <xdr:rowOff>0</xdr:rowOff>
        </xdr:from>
        <xdr:to>
          <xdr:col>12</xdr:col>
          <xdr:colOff>323850</xdr:colOff>
          <xdr:row>47</xdr:row>
          <xdr:rowOff>0</xdr:rowOff>
        </xdr:to>
        <xdr:sp macro="" textlink="">
          <xdr:nvSpPr>
            <xdr:cNvPr id="25072" name="Option Button 496" hidden="1">
              <a:extLst>
                <a:ext uri="{63B3BB69-23CF-44E3-9099-C40C66FF867C}">
                  <a14:compatExt spid="_x0000_s25072"/>
                </a:ext>
                <a:ext uri="{FF2B5EF4-FFF2-40B4-BE49-F238E27FC236}">
                  <a16:creationId xmlns:a16="http://schemas.microsoft.com/office/drawing/2014/main" id="{00000000-0008-0000-0900-0000F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0</xdr:rowOff>
        </xdr:from>
        <xdr:to>
          <xdr:col>14</xdr:col>
          <xdr:colOff>323850</xdr:colOff>
          <xdr:row>47</xdr:row>
          <xdr:rowOff>0</xdr:rowOff>
        </xdr:to>
        <xdr:sp macro="" textlink="">
          <xdr:nvSpPr>
            <xdr:cNvPr id="25073" name="Option Button 497" hidden="1">
              <a:extLst>
                <a:ext uri="{63B3BB69-23CF-44E3-9099-C40C66FF867C}">
                  <a14:compatExt spid="_x0000_s25073"/>
                </a:ext>
                <a:ext uri="{FF2B5EF4-FFF2-40B4-BE49-F238E27FC236}">
                  <a16:creationId xmlns:a16="http://schemas.microsoft.com/office/drawing/2014/main" id="{00000000-0008-0000-0900-0000F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47</xdr:row>
          <xdr:rowOff>0</xdr:rowOff>
        </xdr:from>
        <xdr:to>
          <xdr:col>8</xdr:col>
          <xdr:colOff>323850</xdr:colOff>
          <xdr:row>48</xdr:row>
          <xdr:rowOff>0</xdr:rowOff>
        </xdr:to>
        <xdr:sp macro="" textlink="">
          <xdr:nvSpPr>
            <xdr:cNvPr id="25074" name="Option Button 498" hidden="1">
              <a:extLst>
                <a:ext uri="{63B3BB69-23CF-44E3-9099-C40C66FF867C}">
                  <a14:compatExt spid="_x0000_s25074"/>
                </a:ext>
                <a:ext uri="{FF2B5EF4-FFF2-40B4-BE49-F238E27FC236}">
                  <a16:creationId xmlns:a16="http://schemas.microsoft.com/office/drawing/2014/main" id="{00000000-0008-0000-0900-0000F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0</xdr:rowOff>
        </xdr:from>
        <xdr:to>
          <xdr:col>9</xdr:col>
          <xdr:colOff>323850</xdr:colOff>
          <xdr:row>48</xdr:row>
          <xdr:rowOff>0</xdr:rowOff>
        </xdr:to>
        <xdr:sp macro="" textlink="">
          <xdr:nvSpPr>
            <xdr:cNvPr id="25075" name="Option Button 499" hidden="1">
              <a:extLst>
                <a:ext uri="{63B3BB69-23CF-44E3-9099-C40C66FF867C}">
                  <a14:compatExt spid="_x0000_s25075"/>
                </a:ext>
                <a:ext uri="{FF2B5EF4-FFF2-40B4-BE49-F238E27FC236}">
                  <a16:creationId xmlns:a16="http://schemas.microsoft.com/office/drawing/2014/main" id="{00000000-0008-0000-0900-0000F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0</xdr:rowOff>
        </xdr:from>
        <xdr:to>
          <xdr:col>10</xdr:col>
          <xdr:colOff>323850</xdr:colOff>
          <xdr:row>48</xdr:row>
          <xdr:rowOff>0</xdr:rowOff>
        </xdr:to>
        <xdr:sp macro="" textlink="">
          <xdr:nvSpPr>
            <xdr:cNvPr id="25076" name="Option Button 500" hidden="1">
              <a:extLst>
                <a:ext uri="{63B3BB69-23CF-44E3-9099-C40C66FF867C}">
                  <a14:compatExt spid="_x0000_s25076"/>
                </a:ext>
                <a:ext uri="{FF2B5EF4-FFF2-40B4-BE49-F238E27FC236}">
                  <a16:creationId xmlns:a16="http://schemas.microsoft.com/office/drawing/2014/main" id="{00000000-0008-0000-0900-0000F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47</xdr:row>
          <xdr:rowOff>0</xdr:rowOff>
        </xdr:from>
        <xdr:to>
          <xdr:col>11</xdr:col>
          <xdr:colOff>323850</xdr:colOff>
          <xdr:row>48</xdr:row>
          <xdr:rowOff>0</xdr:rowOff>
        </xdr:to>
        <xdr:sp macro="" textlink="">
          <xdr:nvSpPr>
            <xdr:cNvPr id="25077" name="Option Button 501" hidden="1">
              <a:extLst>
                <a:ext uri="{63B3BB69-23CF-44E3-9099-C40C66FF867C}">
                  <a14:compatExt spid="_x0000_s25077"/>
                </a:ext>
                <a:ext uri="{FF2B5EF4-FFF2-40B4-BE49-F238E27FC236}">
                  <a16:creationId xmlns:a16="http://schemas.microsoft.com/office/drawing/2014/main" id="{00000000-0008-0000-0900-0000F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47</xdr:row>
          <xdr:rowOff>0</xdr:rowOff>
        </xdr:from>
        <xdr:to>
          <xdr:col>12</xdr:col>
          <xdr:colOff>323850</xdr:colOff>
          <xdr:row>48</xdr:row>
          <xdr:rowOff>0</xdr:rowOff>
        </xdr:to>
        <xdr:sp macro="" textlink="">
          <xdr:nvSpPr>
            <xdr:cNvPr id="25078" name="Option Button 502" hidden="1">
              <a:extLst>
                <a:ext uri="{63B3BB69-23CF-44E3-9099-C40C66FF867C}">
                  <a14:compatExt spid="_x0000_s25078"/>
                </a:ext>
                <a:ext uri="{FF2B5EF4-FFF2-40B4-BE49-F238E27FC236}">
                  <a16:creationId xmlns:a16="http://schemas.microsoft.com/office/drawing/2014/main" id="{00000000-0008-0000-0900-0000F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0</xdr:rowOff>
        </xdr:from>
        <xdr:to>
          <xdr:col>14</xdr:col>
          <xdr:colOff>323850</xdr:colOff>
          <xdr:row>48</xdr:row>
          <xdr:rowOff>0</xdr:rowOff>
        </xdr:to>
        <xdr:sp macro="" textlink="">
          <xdr:nvSpPr>
            <xdr:cNvPr id="25079" name="Option Button 503" hidden="1">
              <a:extLst>
                <a:ext uri="{63B3BB69-23CF-44E3-9099-C40C66FF867C}">
                  <a14:compatExt spid="_x0000_s25079"/>
                </a:ext>
                <a:ext uri="{FF2B5EF4-FFF2-40B4-BE49-F238E27FC236}">
                  <a16:creationId xmlns:a16="http://schemas.microsoft.com/office/drawing/2014/main" id="{00000000-0008-0000-0900-0000F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48</xdr:row>
          <xdr:rowOff>0</xdr:rowOff>
        </xdr:from>
        <xdr:to>
          <xdr:col>8</xdr:col>
          <xdr:colOff>323850</xdr:colOff>
          <xdr:row>49</xdr:row>
          <xdr:rowOff>0</xdr:rowOff>
        </xdr:to>
        <xdr:sp macro="" textlink="">
          <xdr:nvSpPr>
            <xdr:cNvPr id="25080" name="Option Button 504" hidden="1">
              <a:extLst>
                <a:ext uri="{63B3BB69-23CF-44E3-9099-C40C66FF867C}">
                  <a14:compatExt spid="_x0000_s25080"/>
                </a:ext>
                <a:ext uri="{FF2B5EF4-FFF2-40B4-BE49-F238E27FC236}">
                  <a16:creationId xmlns:a16="http://schemas.microsoft.com/office/drawing/2014/main" id="{00000000-0008-0000-0900-0000F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48</xdr:row>
          <xdr:rowOff>0</xdr:rowOff>
        </xdr:from>
        <xdr:to>
          <xdr:col>9</xdr:col>
          <xdr:colOff>323850</xdr:colOff>
          <xdr:row>49</xdr:row>
          <xdr:rowOff>0</xdr:rowOff>
        </xdr:to>
        <xdr:sp macro="" textlink="">
          <xdr:nvSpPr>
            <xdr:cNvPr id="25081" name="Option Button 505" hidden="1">
              <a:extLst>
                <a:ext uri="{63B3BB69-23CF-44E3-9099-C40C66FF867C}">
                  <a14:compatExt spid="_x0000_s25081"/>
                </a:ext>
                <a:ext uri="{FF2B5EF4-FFF2-40B4-BE49-F238E27FC236}">
                  <a16:creationId xmlns:a16="http://schemas.microsoft.com/office/drawing/2014/main" id="{00000000-0008-0000-0900-0000F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0</xdr:rowOff>
        </xdr:from>
        <xdr:to>
          <xdr:col>10</xdr:col>
          <xdr:colOff>323850</xdr:colOff>
          <xdr:row>49</xdr:row>
          <xdr:rowOff>0</xdr:rowOff>
        </xdr:to>
        <xdr:sp macro="" textlink="">
          <xdr:nvSpPr>
            <xdr:cNvPr id="25082" name="Option Button 506" hidden="1">
              <a:extLst>
                <a:ext uri="{63B3BB69-23CF-44E3-9099-C40C66FF867C}">
                  <a14:compatExt spid="_x0000_s25082"/>
                </a:ext>
                <a:ext uri="{FF2B5EF4-FFF2-40B4-BE49-F238E27FC236}">
                  <a16:creationId xmlns:a16="http://schemas.microsoft.com/office/drawing/2014/main" id="{00000000-0008-0000-0900-0000F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48</xdr:row>
          <xdr:rowOff>0</xdr:rowOff>
        </xdr:from>
        <xdr:to>
          <xdr:col>11</xdr:col>
          <xdr:colOff>323850</xdr:colOff>
          <xdr:row>49</xdr:row>
          <xdr:rowOff>0</xdr:rowOff>
        </xdr:to>
        <xdr:sp macro="" textlink="">
          <xdr:nvSpPr>
            <xdr:cNvPr id="25083" name="Option Button 507" hidden="1">
              <a:extLst>
                <a:ext uri="{63B3BB69-23CF-44E3-9099-C40C66FF867C}">
                  <a14:compatExt spid="_x0000_s25083"/>
                </a:ext>
                <a:ext uri="{FF2B5EF4-FFF2-40B4-BE49-F238E27FC236}">
                  <a16:creationId xmlns:a16="http://schemas.microsoft.com/office/drawing/2014/main" id="{00000000-0008-0000-0900-0000F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48</xdr:row>
          <xdr:rowOff>0</xdr:rowOff>
        </xdr:from>
        <xdr:to>
          <xdr:col>12</xdr:col>
          <xdr:colOff>323850</xdr:colOff>
          <xdr:row>49</xdr:row>
          <xdr:rowOff>0</xdr:rowOff>
        </xdr:to>
        <xdr:sp macro="" textlink="">
          <xdr:nvSpPr>
            <xdr:cNvPr id="25084" name="Option Button 508" hidden="1">
              <a:extLst>
                <a:ext uri="{63B3BB69-23CF-44E3-9099-C40C66FF867C}">
                  <a14:compatExt spid="_x0000_s25084"/>
                </a:ext>
                <a:ext uri="{FF2B5EF4-FFF2-40B4-BE49-F238E27FC236}">
                  <a16:creationId xmlns:a16="http://schemas.microsoft.com/office/drawing/2014/main" id="{00000000-0008-0000-0900-0000F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0</xdr:rowOff>
        </xdr:from>
        <xdr:to>
          <xdr:col>14</xdr:col>
          <xdr:colOff>323850</xdr:colOff>
          <xdr:row>49</xdr:row>
          <xdr:rowOff>0</xdr:rowOff>
        </xdr:to>
        <xdr:sp macro="" textlink="">
          <xdr:nvSpPr>
            <xdr:cNvPr id="25085" name="Option Button 509" hidden="1">
              <a:extLst>
                <a:ext uri="{63B3BB69-23CF-44E3-9099-C40C66FF867C}">
                  <a14:compatExt spid="_x0000_s25085"/>
                </a:ext>
                <a:ext uri="{FF2B5EF4-FFF2-40B4-BE49-F238E27FC236}">
                  <a16:creationId xmlns:a16="http://schemas.microsoft.com/office/drawing/2014/main" id="{00000000-0008-0000-0900-0000F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0</xdr:rowOff>
        </xdr:from>
        <xdr:to>
          <xdr:col>8</xdr:col>
          <xdr:colOff>323850</xdr:colOff>
          <xdr:row>50</xdr:row>
          <xdr:rowOff>0</xdr:rowOff>
        </xdr:to>
        <xdr:sp macro="" textlink="">
          <xdr:nvSpPr>
            <xdr:cNvPr id="25086" name="Option Button 510" hidden="1">
              <a:extLst>
                <a:ext uri="{63B3BB69-23CF-44E3-9099-C40C66FF867C}">
                  <a14:compatExt spid="_x0000_s25086"/>
                </a:ext>
                <a:ext uri="{FF2B5EF4-FFF2-40B4-BE49-F238E27FC236}">
                  <a16:creationId xmlns:a16="http://schemas.microsoft.com/office/drawing/2014/main" id="{00000000-0008-0000-0900-0000F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0</xdr:rowOff>
        </xdr:from>
        <xdr:to>
          <xdr:col>9</xdr:col>
          <xdr:colOff>323850</xdr:colOff>
          <xdr:row>50</xdr:row>
          <xdr:rowOff>0</xdr:rowOff>
        </xdr:to>
        <xdr:sp macro="" textlink="">
          <xdr:nvSpPr>
            <xdr:cNvPr id="25087" name="Option Button 511" hidden="1">
              <a:extLst>
                <a:ext uri="{63B3BB69-23CF-44E3-9099-C40C66FF867C}">
                  <a14:compatExt spid="_x0000_s25087"/>
                </a:ext>
                <a:ext uri="{FF2B5EF4-FFF2-40B4-BE49-F238E27FC236}">
                  <a16:creationId xmlns:a16="http://schemas.microsoft.com/office/drawing/2014/main" id="{00000000-0008-0000-0900-0000F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0</xdr:rowOff>
        </xdr:from>
        <xdr:to>
          <xdr:col>10</xdr:col>
          <xdr:colOff>323850</xdr:colOff>
          <xdr:row>50</xdr:row>
          <xdr:rowOff>0</xdr:rowOff>
        </xdr:to>
        <xdr:sp macro="" textlink="">
          <xdr:nvSpPr>
            <xdr:cNvPr id="25088" name="Option Button 512" hidden="1">
              <a:extLst>
                <a:ext uri="{63B3BB69-23CF-44E3-9099-C40C66FF867C}">
                  <a14:compatExt spid="_x0000_s25088"/>
                </a:ext>
                <a:ext uri="{FF2B5EF4-FFF2-40B4-BE49-F238E27FC236}">
                  <a16:creationId xmlns:a16="http://schemas.microsoft.com/office/drawing/2014/main" id="{00000000-0008-0000-0900-00000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0</xdr:rowOff>
        </xdr:from>
        <xdr:to>
          <xdr:col>11</xdr:col>
          <xdr:colOff>323850</xdr:colOff>
          <xdr:row>50</xdr:row>
          <xdr:rowOff>0</xdr:rowOff>
        </xdr:to>
        <xdr:sp macro="" textlink="">
          <xdr:nvSpPr>
            <xdr:cNvPr id="25089" name="Option Button 513" hidden="1">
              <a:extLst>
                <a:ext uri="{63B3BB69-23CF-44E3-9099-C40C66FF867C}">
                  <a14:compatExt spid="_x0000_s25089"/>
                </a:ext>
                <a:ext uri="{FF2B5EF4-FFF2-40B4-BE49-F238E27FC236}">
                  <a16:creationId xmlns:a16="http://schemas.microsoft.com/office/drawing/2014/main" id="{00000000-0008-0000-0900-00000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0</xdr:rowOff>
        </xdr:from>
        <xdr:to>
          <xdr:col>12</xdr:col>
          <xdr:colOff>323850</xdr:colOff>
          <xdr:row>50</xdr:row>
          <xdr:rowOff>0</xdr:rowOff>
        </xdr:to>
        <xdr:sp macro="" textlink="">
          <xdr:nvSpPr>
            <xdr:cNvPr id="25090" name="Option Button 514" hidden="1">
              <a:extLst>
                <a:ext uri="{63B3BB69-23CF-44E3-9099-C40C66FF867C}">
                  <a14:compatExt spid="_x0000_s25090"/>
                </a:ext>
                <a:ext uri="{FF2B5EF4-FFF2-40B4-BE49-F238E27FC236}">
                  <a16:creationId xmlns:a16="http://schemas.microsoft.com/office/drawing/2014/main" id="{00000000-0008-0000-0900-00000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0</xdr:rowOff>
        </xdr:from>
        <xdr:to>
          <xdr:col>14</xdr:col>
          <xdr:colOff>323850</xdr:colOff>
          <xdr:row>50</xdr:row>
          <xdr:rowOff>0</xdr:rowOff>
        </xdr:to>
        <xdr:sp macro="" textlink="">
          <xdr:nvSpPr>
            <xdr:cNvPr id="25091" name="Option Button 515" hidden="1">
              <a:extLst>
                <a:ext uri="{63B3BB69-23CF-44E3-9099-C40C66FF867C}">
                  <a14:compatExt spid="_x0000_s25091"/>
                </a:ext>
                <a:ext uri="{FF2B5EF4-FFF2-40B4-BE49-F238E27FC236}">
                  <a16:creationId xmlns:a16="http://schemas.microsoft.com/office/drawing/2014/main" id="{00000000-0008-0000-0900-00000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0</xdr:rowOff>
        </xdr:from>
        <xdr:to>
          <xdr:col>8</xdr:col>
          <xdr:colOff>323850</xdr:colOff>
          <xdr:row>50</xdr:row>
          <xdr:rowOff>0</xdr:rowOff>
        </xdr:to>
        <xdr:sp macro="" textlink="">
          <xdr:nvSpPr>
            <xdr:cNvPr id="25092" name="Option Button 516" hidden="1">
              <a:extLst>
                <a:ext uri="{63B3BB69-23CF-44E3-9099-C40C66FF867C}">
                  <a14:compatExt spid="_x0000_s25092"/>
                </a:ext>
                <a:ext uri="{FF2B5EF4-FFF2-40B4-BE49-F238E27FC236}">
                  <a16:creationId xmlns:a16="http://schemas.microsoft.com/office/drawing/2014/main" id="{00000000-0008-0000-0900-00000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0</xdr:rowOff>
        </xdr:from>
        <xdr:to>
          <xdr:col>9</xdr:col>
          <xdr:colOff>323850</xdr:colOff>
          <xdr:row>50</xdr:row>
          <xdr:rowOff>0</xdr:rowOff>
        </xdr:to>
        <xdr:sp macro="" textlink="">
          <xdr:nvSpPr>
            <xdr:cNvPr id="25093" name="Option Button 517" hidden="1">
              <a:extLst>
                <a:ext uri="{63B3BB69-23CF-44E3-9099-C40C66FF867C}">
                  <a14:compatExt spid="_x0000_s25093"/>
                </a:ext>
                <a:ext uri="{FF2B5EF4-FFF2-40B4-BE49-F238E27FC236}">
                  <a16:creationId xmlns:a16="http://schemas.microsoft.com/office/drawing/2014/main" id="{00000000-0008-0000-0900-000005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0</xdr:rowOff>
        </xdr:from>
        <xdr:to>
          <xdr:col>10</xdr:col>
          <xdr:colOff>323850</xdr:colOff>
          <xdr:row>50</xdr:row>
          <xdr:rowOff>0</xdr:rowOff>
        </xdr:to>
        <xdr:sp macro="" textlink="">
          <xdr:nvSpPr>
            <xdr:cNvPr id="25094" name="Option Button 518" hidden="1">
              <a:extLst>
                <a:ext uri="{63B3BB69-23CF-44E3-9099-C40C66FF867C}">
                  <a14:compatExt spid="_x0000_s25094"/>
                </a:ext>
                <a:ext uri="{FF2B5EF4-FFF2-40B4-BE49-F238E27FC236}">
                  <a16:creationId xmlns:a16="http://schemas.microsoft.com/office/drawing/2014/main" id="{00000000-0008-0000-0900-000006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0</xdr:rowOff>
        </xdr:from>
        <xdr:to>
          <xdr:col>11</xdr:col>
          <xdr:colOff>323850</xdr:colOff>
          <xdr:row>50</xdr:row>
          <xdr:rowOff>0</xdr:rowOff>
        </xdr:to>
        <xdr:sp macro="" textlink="">
          <xdr:nvSpPr>
            <xdr:cNvPr id="25095" name="Option Button 519" hidden="1">
              <a:extLst>
                <a:ext uri="{63B3BB69-23CF-44E3-9099-C40C66FF867C}">
                  <a14:compatExt spid="_x0000_s25095"/>
                </a:ext>
                <a:ext uri="{FF2B5EF4-FFF2-40B4-BE49-F238E27FC236}">
                  <a16:creationId xmlns:a16="http://schemas.microsoft.com/office/drawing/2014/main" id="{00000000-0008-0000-0900-000007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0</xdr:rowOff>
        </xdr:from>
        <xdr:to>
          <xdr:col>12</xdr:col>
          <xdr:colOff>323850</xdr:colOff>
          <xdr:row>50</xdr:row>
          <xdr:rowOff>0</xdr:rowOff>
        </xdr:to>
        <xdr:sp macro="" textlink="">
          <xdr:nvSpPr>
            <xdr:cNvPr id="25096" name="Option Button 520" hidden="1">
              <a:extLst>
                <a:ext uri="{63B3BB69-23CF-44E3-9099-C40C66FF867C}">
                  <a14:compatExt spid="_x0000_s25096"/>
                </a:ext>
                <a:ext uri="{FF2B5EF4-FFF2-40B4-BE49-F238E27FC236}">
                  <a16:creationId xmlns:a16="http://schemas.microsoft.com/office/drawing/2014/main" id="{00000000-0008-0000-0900-000008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0</xdr:rowOff>
        </xdr:from>
        <xdr:to>
          <xdr:col>14</xdr:col>
          <xdr:colOff>323850</xdr:colOff>
          <xdr:row>50</xdr:row>
          <xdr:rowOff>0</xdr:rowOff>
        </xdr:to>
        <xdr:sp macro="" textlink="">
          <xdr:nvSpPr>
            <xdr:cNvPr id="25097" name="Option Button 521" hidden="1">
              <a:extLst>
                <a:ext uri="{63B3BB69-23CF-44E3-9099-C40C66FF867C}">
                  <a14:compatExt spid="_x0000_s25097"/>
                </a:ext>
                <a:ext uri="{FF2B5EF4-FFF2-40B4-BE49-F238E27FC236}">
                  <a16:creationId xmlns:a16="http://schemas.microsoft.com/office/drawing/2014/main" id="{00000000-0008-0000-0900-000009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0</xdr:rowOff>
        </xdr:from>
        <xdr:to>
          <xdr:col>8</xdr:col>
          <xdr:colOff>323850</xdr:colOff>
          <xdr:row>50</xdr:row>
          <xdr:rowOff>0</xdr:rowOff>
        </xdr:to>
        <xdr:sp macro="" textlink="">
          <xdr:nvSpPr>
            <xdr:cNvPr id="25098" name="Option Button 522" hidden="1">
              <a:extLst>
                <a:ext uri="{63B3BB69-23CF-44E3-9099-C40C66FF867C}">
                  <a14:compatExt spid="_x0000_s25098"/>
                </a:ext>
                <a:ext uri="{FF2B5EF4-FFF2-40B4-BE49-F238E27FC236}">
                  <a16:creationId xmlns:a16="http://schemas.microsoft.com/office/drawing/2014/main" id="{00000000-0008-0000-0900-00000A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0</xdr:rowOff>
        </xdr:from>
        <xdr:to>
          <xdr:col>9</xdr:col>
          <xdr:colOff>323850</xdr:colOff>
          <xdr:row>50</xdr:row>
          <xdr:rowOff>0</xdr:rowOff>
        </xdr:to>
        <xdr:sp macro="" textlink="">
          <xdr:nvSpPr>
            <xdr:cNvPr id="25099" name="Option Button 523" hidden="1">
              <a:extLst>
                <a:ext uri="{63B3BB69-23CF-44E3-9099-C40C66FF867C}">
                  <a14:compatExt spid="_x0000_s25099"/>
                </a:ext>
                <a:ext uri="{FF2B5EF4-FFF2-40B4-BE49-F238E27FC236}">
                  <a16:creationId xmlns:a16="http://schemas.microsoft.com/office/drawing/2014/main" id="{00000000-0008-0000-0900-00000B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0</xdr:rowOff>
        </xdr:from>
        <xdr:to>
          <xdr:col>10</xdr:col>
          <xdr:colOff>323850</xdr:colOff>
          <xdr:row>50</xdr:row>
          <xdr:rowOff>0</xdr:rowOff>
        </xdr:to>
        <xdr:sp macro="" textlink="">
          <xdr:nvSpPr>
            <xdr:cNvPr id="25100" name="Option Button 524" hidden="1">
              <a:extLst>
                <a:ext uri="{63B3BB69-23CF-44E3-9099-C40C66FF867C}">
                  <a14:compatExt spid="_x0000_s25100"/>
                </a:ext>
                <a:ext uri="{FF2B5EF4-FFF2-40B4-BE49-F238E27FC236}">
                  <a16:creationId xmlns:a16="http://schemas.microsoft.com/office/drawing/2014/main" id="{00000000-0008-0000-0900-00000C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0</xdr:rowOff>
        </xdr:from>
        <xdr:to>
          <xdr:col>11</xdr:col>
          <xdr:colOff>323850</xdr:colOff>
          <xdr:row>50</xdr:row>
          <xdr:rowOff>0</xdr:rowOff>
        </xdr:to>
        <xdr:sp macro="" textlink="">
          <xdr:nvSpPr>
            <xdr:cNvPr id="25101" name="Option Button 525" hidden="1">
              <a:extLst>
                <a:ext uri="{63B3BB69-23CF-44E3-9099-C40C66FF867C}">
                  <a14:compatExt spid="_x0000_s25101"/>
                </a:ext>
                <a:ext uri="{FF2B5EF4-FFF2-40B4-BE49-F238E27FC236}">
                  <a16:creationId xmlns:a16="http://schemas.microsoft.com/office/drawing/2014/main" id="{00000000-0008-0000-0900-00000D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0</xdr:rowOff>
        </xdr:from>
        <xdr:to>
          <xdr:col>12</xdr:col>
          <xdr:colOff>323850</xdr:colOff>
          <xdr:row>50</xdr:row>
          <xdr:rowOff>0</xdr:rowOff>
        </xdr:to>
        <xdr:sp macro="" textlink="">
          <xdr:nvSpPr>
            <xdr:cNvPr id="25102" name="Option Button 526" hidden="1">
              <a:extLst>
                <a:ext uri="{63B3BB69-23CF-44E3-9099-C40C66FF867C}">
                  <a14:compatExt spid="_x0000_s25102"/>
                </a:ext>
                <a:ext uri="{FF2B5EF4-FFF2-40B4-BE49-F238E27FC236}">
                  <a16:creationId xmlns:a16="http://schemas.microsoft.com/office/drawing/2014/main" id="{00000000-0008-0000-0900-00000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0</xdr:rowOff>
        </xdr:from>
        <xdr:to>
          <xdr:col>14</xdr:col>
          <xdr:colOff>323850</xdr:colOff>
          <xdr:row>50</xdr:row>
          <xdr:rowOff>0</xdr:rowOff>
        </xdr:to>
        <xdr:sp macro="" textlink="">
          <xdr:nvSpPr>
            <xdr:cNvPr id="25103" name="Option Button 527" hidden="1">
              <a:extLst>
                <a:ext uri="{63B3BB69-23CF-44E3-9099-C40C66FF867C}">
                  <a14:compatExt spid="_x0000_s25103"/>
                </a:ext>
                <a:ext uri="{FF2B5EF4-FFF2-40B4-BE49-F238E27FC236}">
                  <a16:creationId xmlns:a16="http://schemas.microsoft.com/office/drawing/2014/main" id="{00000000-0008-0000-0900-00000F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0</xdr:rowOff>
        </xdr:from>
        <xdr:to>
          <xdr:col>8</xdr:col>
          <xdr:colOff>323850</xdr:colOff>
          <xdr:row>50</xdr:row>
          <xdr:rowOff>0</xdr:rowOff>
        </xdr:to>
        <xdr:sp macro="" textlink="">
          <xdr:nvSpPr>
            <xdr:cNvPr id="25104" name="Option Button 528" hidden="1">
              <a:extLst>
                <a:ext uri="{63B3BB69-23CF-44E3-9099-C40C66FF867C}">
                  <a14:compatExt spid="_x0000_s25104"/>
                </a:ext>
                <a:ext uri="{FF2B5EF4-FFF2-40B4-BE49-F238E27FC236}">
                  <a16:creationId xmlns:a16="http://schemas.microsoft.com/office/drawing/2014/main" id="{00000000-0008-0000-0900-00001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0</xdr:rowOff>
        </xdr:from>
        <xdr:to>
          <xdr:col>9</xdr:col>
          <xdr:colOff>323850</xdr:colOff>
          <xdr:row>50</xdr:row>
          <xdr:rowOff>0</xdr:rowOff>
        </xdr:to>
        <xdr:sp macro="" textlink="">
          <xdr:nvSpPr>
            <xdr:cNvPr id="25105" name="Option Button 529" hidden="1">
              <a:extLst>
                <a:ext uri="{63B3BB69-23CF-44E3-9099-C40C66FF867C}">
                  <a14:compatExt spid="_x0000_s25105"/>
                </a:ext>
                <a:ext uri="{FF2B5EF4-FFF2-40B4-BE49-F238E27FC236}">
                  <a16:creationId xmlns:a16="http://schemas.microsoft.com/office/drawing/2014/main" id="{00000000-0008-0000-0900-00001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0</xdr:rowOff>
        </xdr:from>
        <xdr:to>
          <xdr:col>10</xdr:col>
          <xdr:colOff>323850</xdr:colOff>
          <xdr:row>50</xdr:row>
          <xdr:rowOff>0</xdr:rowOff>
        </xdr:to>
        <xdr:sp macro="" textlink="">
          <xdr:nvSpPr>
            <xdr:cNvPr id="25106" name="Option Button 530" hidden="1">
              <a:extLst>
                <a:ext uri="{63B3BB69-23CF-44E3-9099-C40C66FF867C}">
                  <a14:compatExt spid="_x0000_s25106"/>
                </a:ext>
                <a:ext uri="{FF2B5EF4-FFF2-40B4-BE49-F238E27FC236}">
                  <a16:creationId xmlns:a16="http://schemas.microsoft.com/office/drawing/2014/main" id="{00000000-0008-0000-0900-00001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0</xdr:rowOff>
        </xdr:from>
        <xdr:to>
          <xdr:col>11</xdr:col>
          <xdr:colOff>323850</xdr:colOff>
          <xdr:row>50</xdr:row>
          <xdr:rowOff>0</xdr:rowOff>
        </xdr:to>
        <xdr:sp macro="" textlink="">
          <xdr:nvSpPr>
            <xdr:cNvPr id="25107" name="Option Button 531" hidden="1">
              <a:extLst>
                <a:ext uri="{63B3BB69-23CF-44E3-9099-C40C66FF867C}">
                  <a14:compatExt spid="_x0000_s25107"/>
                </a:ext>
                <a:ext uri="{FF2B5EF4-FFF2-40B4-BE49-F238E27FC236}">
                  <a16:creationId xmlns:a16="http://schemas.microsoft.com/office/drawing/2014/main" id="{00000000-0008-0000-0900-00001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0</xdr:rowOff>
        </xdr:from>
        <xdr:to>
          <xdr:col>12</xdr:col>
          <xdr:colOff>323850</xdr:colOff>
          <xdr:row>50</xdr:row>
          <xdr:rowOff>0</xdr:rowOff>
        </xdr:to>
        <xdr:sp macro="" textlink="">
          <xdr:nvSpPr>
            <xdr:cNvPr id="25108" name="Option Button 532" hidden="1">
              <a:extLst>
                <a:ext uri="{63B3BB69-23CF-44E3-9099-C40C66FF867C}">
                  <a14:compatExt spid="_x0000_s25108"/>
                </a:ext>
                <a:ext uri="{FF2B5EF4-FFF2-40B4-BE49-F238E27FC236}">
                  <a16:creationId xmlns:a16="http://schemas.microsoft.com/office/drawing/2014/main" id="{00000000-0008-0000-0900-00001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0</xdr:rowOff>
        </xdr:from>
        <xdr:to>
          <xdr:col>14</xdr:col>
          <xdr:colOff>323850</xdr:colOff>
          <xdr:row>50</xdr:row>
          <xdr:rowOff>0</xdr:rowOff>
        </xdr:to>
        <xdr:sp macro="" textlink="">
          <xdr:nvSpPr>
            <xdr:cNvPr id="25109" name="Option Button 533" hidden="1">
              <a:extLst>
                <a:ext uri="{63B3BB69-23CF-44E3-9099-C40C66FF867C}">
                  <a14:compatExt spid="_x0000_s25109"/>
                </a:ext>
                <a:ext uri="{FF2B5EF4-FFF2-40B4-BE49-F238E27FC236}">
                  <a16:creationId xmlns:a16="http://schemas.microsoft.com/office/drawing/2014/main" id="{00000000-0008-0000-0900-000015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0</xdr:rowOff>
        </xdr:from>
        <xdr:to>
          <xdr:col>8</xdr:col>
          <xdr:colOff>323850</xdr:colOff>
          <xdr:row>50</xdr:row>
          <xdr:rowOff>0</xdr:rowOff>
        </xdr:to>
        <xdr:sp macro="" textlink="">
          <xdr:nvSpPr>
            <xdr:cNvPr id="25110" name="Option Button 534" hidden="1">
              <a:extLst>
                <a:ext uri="{63B3BB69-23CF-44E3-9099-C40C66FF867C}">
                  <a14:compatExt spid="_x0000_s25110"/>
                </a:ext>
                <a:ext uri="{FF2B5EF4-FFF2-40B4-BE49-F238E27FC236}">
                  <a16:creationId xmlns:a16="http://schemas.microsoft.com/office/drawing/2014/main" id="{00000000-0008-0000-0900-000016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0</xdr:rowOff>
        </xdr:from>
        <xdr:to>
          <xdr:col>9</xdr:col>
          <xdr:colOff>323850</xdr:colOff>
          <xdr:row>50</xdr:row>
          <xdr:rowOff>0</xdr:rowOff>
        </xdr:to>
        <xdr:sp macro="" textlink="">
          <xdr:nvSpPr>
            <xdr:cNvPr id="25111" name="Option Button 535" hidden="1">
              <a:extLst>
                <a:ext uri="{63B3BB69-23CF-44E3-9099-C40C66FF867C}">
                  <a14:compatExt spid="_x0000_s25111"/>
                </a:ext>
                <a:ext uri="{FF2B5EF4-FFF2-40B4-BE49-F238E27FC236}">
                  <a16:creationId xmlns:a16="http://schemas.microsoft.com/office/drawing/2014/main" id="{00000000-0008-0000-0900-000017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0</xdr:rowOff>
        </xdr:from>
        <xdr:to>
          <xdr:col>10</xdr:col>
          <xdr:colOff>323850</xdr:colOff>
          <xdr:row>50</xdr:row>
          <xdr:rowOff>0</xdr:rowOff>
        </xdr:to>
        <xdr:sp macro="" textlink="">
          <xdr:nvSpPr>
            <xdr:cNvPr id="25112" name="Option Button 536" hidden="1">
              <a:extLst>
                <a:ext uri="{63B3BB69-23CF-44E3-9099-C40C66FF867C}">
                  <a14:compatExt spid="_x0000_s25112"/>
                </a:ext>
                <a:ext uri="{FF2B5EF4-FFF2-40B4-BE49-F238E27FC236}">
                  <a16:creationId xmlns:a16="http://schemas.microsoft.com/office/drawing/2014/main" id="{00000000-0008-0000-0900-000018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0</xdr:rowOff>
        </xdr:from>
        <xdr:to>
          <xdr:col>11</xdr:col>
          <xdr:colOff>323850</xdr:colOff>
          <xdr:row>50</xdr:row>
          <xdr:rowOff>0</xdr:rowOff>
        </xdr:to>
        <xdr:sp macro="" textlink="">
          <xdr:nvSpPr>
            <xdr:cNvPr id="25113" name="Option Button 537" hidden="1">
              <a:extLst>
                <a:ext uri="{63B3BB69-23CF-44E3-9099-C40C66FF867C}">
                  <a14:compatExt spid="_x0000_s25113"/>
                </a:ext>
                <a:ext uri="{FF2B5EF4-FFF2-40B4-BE49-F238E27FC236}">
                  <a16:creationId xmlns:a16="http://schemas.microsoft.com/office/drawing/2014/main" id="{00000000-0008-0000-0900-000019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49</xdr:row>
          <xdr:rowOff>0</xdr:rowOff>
        </xdr:from>
        <xdr:to>
          <xdr:col>12</xdr:col>
          <xdr:colOff>323850</xdr:colOff>
          <xdr:row>50</xdr:row>
          <xdr:rowOff>0</xdr:rowOff>
        </xdr:to>
        <xdr:sp macro="" textlink="">
          <xdr:nvSpPr>
            <xdr:cNvPr id="25114" name="Option Button 538" hidden="1">
              <a:extLst>
                <a:ext uri="{63B3BB69-23CF-44E3-9099-C40C66FF867C}">
                  <a14:compatExt spid="_x0000_s25114"/>
                </a:ext>
                <a:ext uri="{FF2B5EF4-FFF2-40B4-BE49-F238E27FC236}">
                  <a16:creationId xmlns:a16="http://schemas.microsoft.com/office/drawing/2014/main" id="{00000000-0008-0000-0900-00001A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0</xdr:rowOff>
        </xdr:from>
        <xdr:to>
          <xdr:col>14</xdr:col>
          <xdr:colOff>323850</xdr:colOff>
          <xdr:row>50</xdr:row>
          <xdr:rowOff>0</xdr:rowOff>
        </xdr:to>
        <xdr:sp macro="" textlink="">
          <xdr:nvSpPr>
            <xdr:cNvPr id="25115" name="Option Button 539" hidden="1">
              <a:extLst>
                <a:ext uri="{63B3BB69-23CF-44E3-9099-C40C66FF867C}">
                  <a14:compatExt spid="_x0000_s25115"/>
                </a:ext>
                <a:ext uri="{FF2B5EF4-FFF2-40B4-BE49-F238E27FC236}">
                  <a16:creationId xmlns:a16="http://schemas.microsoft.com/office/drawing/2014/main" id="{00000000-0008-0000-0900-00001B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50</xdr:row>
          <xdr:rowOff>0</xdr:rowOff>
        </xdr:from>
        <xdr:to>
          <xdr:col>8</xdr:col>
          <xdr:colOff>323850</xdr:colOff>
          <xdr:row>51</xdr:row>
          <xdr:rowOff>0</xdr:rowOff>
        </xdr:to>
        <xdr:sp macro="" textlink="">
          <xdr:nvSpPr>
            <xdr:cNvPr id="25116" name="Option Button 540" hidden="1">
              <a:extLst>
                <a:ext uri="{63B3BB69-23CF-44E3-9099-C40C66FF867C}">
                  <a14:compatExt spid="_x0000_s25116"/>
                </a:ext>
                <a:ext uri="{FF2B5EF4-FFF2-40B4-BE49-F238E27FC236}">
                  <a16:creationId xmlns:a16="http://schemas.microsoft.com/office/drawing/2014/main" id="{00000000-0008-0000-0900-00001C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50</xdr:row>
          <xdr:rowOff>0</xdr:rowOff>
        </xdr:from>
        <xdr:to>
          <xdr:col>9</xdr:col>
          <xdr:colOff>323850</xdr:colOff>
          <xdr:row>51</xdr:row>
          <xdr:rowOff>0</xdr:rowOff>
        </xdr:to>
        <xdr:sp macro="" textlink="">
          <xdr:nvSpPr>
            <xdr:cNvPr id="25117" name="Option Button 541" hidden="1">
              <a:extLst>
                <a:ext uri="{63B3BB69-23CF-44E3-9099-C40C66FF867C}">
                  <a14:compatExt spid="_x0000_s25117"/>
                </a:ext>
                <a:ext uri="{FF2B5EF4-FFF2-40B4-BE49-F238E27FC236}">
                  <a16:creationId xmlns:a16="http://schemas.microsoft.com/office/drawing/2014/main" id="{00000000-0008-0000-0900-00001D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50</xdr:row>
          <xdr:rowOff>0</xdr:rowOff>
        </xdr:from>
        <xdr:to>
          <xdr:col>10</xdr:col>
          <xdr:colOff>323850</xdr:colOff>
          <xdr:row>51</xdr:row>
          <xdr:rowOff>0</xdr:rowOff>
        </xdr:to>
        <xdr:sp macro="" textlink="">
          <xdr:nvSpPr>
            <xdr:cNvPr id="25118" name="Option Button 542" hidden="1">
              <a:extLst>
                <a:ext uri="{63B3BB69-23CF-44E3-9099-C40C66FF867C}">
                  <a14:compatExt spid="_x0000_s25118"/>
                </a:ext>
                <a:ext uri="{FF2B5EF4-FFF2-40B4-BE49-F238E27FC236}">
                  <a16:creationId xmlns:a16="http://schemas.microsoft.com/office/drawing/2014/main" id="{00000000-0008-0000-0900-00001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50</xdr:row>
          <xdr:rowOff>0</xdr:rowOff>
        </xdr:from>
        <xdr:to>
          <xdr:col>11</xdr:col>
          <xdr:colOff>323850</xdr:colOff>
          <xdr:row>51</xdr:row>
          <xdr:rowOff>0</xdr:rowOff>
        </xdr:to>
        <xdr:sp macro="" textlink="">
          <xdr:nvSpPr>
            <xdr:cNvPr id="25119" name="Option Button 543" hidden="1">
              <a:extLst>
                <a:ext uri="{63B3BB69-23CF-44E3-9099-C40C66FF867C}">
                  <a14:compatExt spid="_x0000_s25119"/>
                </a:ext>
                <a:ext uri="{FF2B5EF4-FFF2-40B4-BE49-F238E27FC236}">
                  <a16:creationId xmlns:a16="http://schemas.microsoft.com/office/drawing/2014/main" id="{00000000-0008-0000-0900-00001F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50</xdr:row>
          <xdr:rowOff>0</xdr:rowOff>
        </xdr:from>
        <xdr:to>
          <xdr:col>12</xdr:col>
          <xdr:colOff>323850</xdr:colOff>
          <xdr:row>51</xdr:row>
          <xdr:rowOff>0</xdr:rowOff>
        </xdr:to>
        <xdr:sp macro="" textlink="">
          <xdr:nvSpPr>
            <xdr:cNvPr id="25120" name="Option Button 544" hidden="1">
              <a:extLst>
                <a:ext uri="{63B3BB69-23CF-44E3-9099-C40C66FF867C}">
                  <a14:compatExt spid="_x0000_s25120"/>
                </a:ext>
                <a:ext uri="{FF2B5EF4-FFF2-40B4-BE49-F238E27FC236}">
                  <a16:creationId xmlns:a16="http://schemas.microsoft.com/office/drawing/2014/main" id="{00000000-0008-0000-0900-00002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0</xdr:rowOff>
        </xdr:from>
        <xdr:to>
          <xdr:col>14</xdr:col>
          <xdr:colOff>323850</xdr:colOff>
          <xdr:row>51</xdr:row>
          <xdr:rowOff>0</xdr:rowOff>
        </xdr:to>
        <xdr:sp macro="" textlink="">
          <xdr:nvSpPr>
            <xdr:cNvPr id="25121" name="Option Button 545" hidden="1">
              <a:extLst>
                <a:ext uri="{63B3BB69-23CF-44E3-9099-C40C66FF867C}">
                  <a14:compatExt spid="_x0000_s25121"/>
                </a:ext>
                <a:ext uri="{FF2B5EF4-FFF2-40B4-BE49-F238E27FC236}">
                  <a16:creationId xmlns:a16="http://schemas.microsoft.com/office/drawing/2014/main" id="{00000000-0008-0000-0900-00002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51</xdr:row>
          <xdr:rowOff>0</xdr:rowOff>
        </xdr:from>
        <xdr:to>
          <xdr:col>8</xdr:col>
          <xdr:colOff>323850</xdr:colOff>
          <xdr:row>52</xdr:row>
          <xdr:rowOff>0</xdr:rowOff>
        </xdr:to>
        <xdr:sp macro="" textlink="">
          <xdr:nvSpPr>
            <xdr:cNvPr id="25122" name="Option Button 546" hidden="1">
              <a:extLst>
                <a:ext uri="{63B3BB69-23CF-44E3-9099-C40C66FF867C}">
                  <a14:compatExt spid="_x0000_s25122"/>
                </a:ext>
                <a:ext uri="{FF2B5EF4-FFF2-40B4-BE49-F238E27FC236}">
                  <a16:creationId xmlns:a16="http://schemas.microsoft.com/office/drawing/2014/main" id="{00000000-0008-0000-0900-00002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51</xdr:row>
          <xdr:rowOff>0</xdr:rowOff>
        </xdr:from>
        <xdr:to>
          <xdr:col>9</xdr:col>
          <xdr:colOff>323850</xdr:colOff>
          <xdr:row>52</xdr:row>
          <xdr:rowOff>0</xdr:rowOff>
        </xdr:to>
        <xdr:sp macro="" textlink="">
          <xdr:nvSpPr>
            <xdr:cNvPr id="25123" name="Option Button 547" hidden="1">
              <a:extLst>
                <a:ext uri="{63B3BB69-23CF-44E3-9099-C40C66FF867C}">
                  <a14:compatExt spid="_x0000_s25123"/>
                </a:ext>
                <a:ext uri="{FF2B5EF4-FFF2-40B4-BE49-F238E27FC236}">
                  <a16:creationId xmlns:a16="http://schemas.microsoft.com/office/drawing/2014/main" id="{00000000-0008-0000-0900-00002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51</xdr:row>
          <xdr:rowOff>0</xdr:rowOff>
        </xdr:from>
        <xdr:to>
          <xdr:col>10</xdr:col>
          <xdr:colOff>323850</xdr:colOff>
          <xdr:row>52</xdr:row>
          <xdr:rowOff>0</xdr:rowOff>
        </xdr:to>
        <xdr:sp macro="" textlink="">
          <xdr:nvSpPr>
            <xdr:cNvPr id="25124" name="Option Button 548" hidden="1">
              <a:extLst>
                <a:ext uri="{63B3BB69-23CF-44E3-9099-C40C66FF867C}">
                  <a14:compatExt spid="_x0000_s25124"/>
                </a:ext>
                <a:ext uri="{FF2B5EF4-FFF2-40B4-BE49-F238E27FC236}">
                  <a16:creationId xmlns:a16="http://schemas.microsoft.com/office/drawing/2014/main" id="{00000000-0008-0000-0900-00002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51</xdr:row>
          <xdr:rowOff>0</xdr:rowOff>
        </xdr:from>
        <xdr:to>
          <xdr:col>11</xdr:col>
          <xdr:colOff>323850</xdr:colOff>
          <xdr:row>52</xdr:row>
          <xdr:rowOff>0</xdr:rowOff>
        </xdr:to>
        <xdr:sp macro="" textlink="">
          <xdr:nvSpPr>
            <xdr:cNvPr id="25125" name="Option Button 549" hidden="1">
              <a:extLst>
                <a:ext uri="{63B3BB69-23CF-44E3-9099-C40C66FF867C}">
                  <a14:compatExt spid="_x0000_s25125"/>
                </a:ext>
                <a:ext uri="{FF2B5EF4-FFF2-40B4-BE49-F238E27FC236}">
                  <a16:creationId xmlns:a16="http://schemas.microsoft.com/office/drawing/2014/main" id="{00000000-0008-0000-0900-000025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51</xdr:row>
          <xdr:rowOff>0</xdr:rowOff>
        </xdr:from>
        <xdr:to>
          <xdr:col>12</xdr:col>
          <xdr:colOff>323850</xdr:colOff>
          <xdr:row>52</xdr:row>
          <xdr:rowOff>0</xdr:rowOff>
        </xdr:to>
        <xdr:sp macro="" textlink="">
          <xdr:nvSpPr>
            <xdr:cNvPr id="25126" name="Option Button 550" hidden="1">
              <a:extLst>
                <a:ext uri="{63B3BB69-23CF-44E3-9099-C40C66FF867C}">
                  <a14:compatExt spid="_x0000_s25126"/>
                </a:ext>
                <a:ext uri="{FF2B5EF4-FFF2-40B4-BE49-F238E27FC236}">
                  <a16:creationId xmlns:a16="http://schemas.microsoft.com/office/drawing/2014/main" id="{00000000-0008-0000-0900-000026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51</xdr:row>
          <xdr:rowOff>0</xdr:rowOff>
        </xdr:from>
        <xdr:to>
          <xdr:col>14</xdr:col>
          <xdr:colOff>323850</xdr:colOff>
          <xdr:row>52</xdr:row>
          <xdr:rowOff>0</xdr:rowOff>
        </xdr:to>
        <xdr:sp macro="" textlink="">
          <xdr:nvSpPr>
            <xdr:cNvPr id="25127" name="Option Button 551" hidden="1">
              <a:extLst>
                <a:ext uri="{63B3BB69-23CF-44E3-9099-C40C66FF867C}">
                  <a14:compatExt spid="_x0000_s25127"/>
                </a:ext>
                <a:ext uri="{FF2B5EF4-FFF2-40B4-BE49-F238E27FC236}">
                  <a16:creationId xmlns:a16="http://schemas.microsoft.com/office/drawing/2014/main" id="{00000000-0008-0000-0900-000027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52</xdr:row>
          <xdr:rowOff>0</xdr:rowOff>
        </xdr:from>
        <xdr:to>
          <xdr:col>8</xdr:col>
          <xdr:colOff>323850</xdr:colOff>
          <xdr:row>53</xdr:row>
          <xdr:rowOff>0</xdr:rowOff>
        </xdr:to>
        <xdr:sp macro="" textlink="">
          <xdr:nvSpPr>
            <xdr:cNvPr id="25128" name="Option Button 552" hidden="1">
              <a:extLst>
                <a:ext uri="{63B3BB69-23CF-44E3-9099-C40C66FF867C}">
                  <a14:compatExt spid="_x0000_s25128"/>
                </a:ext>
                <a:ext uri="{FF2B5EF4-FFF2-40B4-BE49-F238E27FC236}">
                  <a16:creationId xmlns:a16="http://schemas.microsoft.com/office/drawing/2014/main" id="{00000000-0008-0000-0900-000028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52</xdr:row>
          <xdr:rowOff>0</xdr:rowOff>
        </xdr:from>
        <xdr:to>
          <xdr:col>9</xdr:col>
          <xdr:colOff>323850</xdr:colOff>
          <xdr:row>53</xdr:row>
          <xdr:rowOff>0</xdr:rowOff>
        </xdr:to>
        <xdr:sp macro="" textlink="">
          <xdr:nvSpPr>
            <xdr:cNvPr id="25129" name="Option Button 553" hidden="1">
              <a:extLst>
                <a:ext uri="{63B3BB69-23CF-44E3-9099-C40C66FF867C}">
                  <a14:compatExt spid="_x0000_s25129"/>
                </a:ext>
                <a:ext uri="{FF2B5EF4-FFF2-40B4-BE49-F238E27FC236}">
                  <a16:creationId xmlns:a16="http://schemas.microsoft.com/office/drawing/2014/main" id="{00000000-0008-0000-0900-000029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0</xdr:rowOff>
        </xdr:from>
        <xdr:to>
          <xdr:col>10</xdr:col>
          <xdr:colOff>323850</xdr:colOff>
          <xdr:row>53</xdr:row>
          <xdr:rowOff>0</xdr:rowOff>
        </xdr:to>
        <xdr:sp macro="" textlink="">
          <xdr:nvSpPr>
            <xdr:cNvPr id="25130" name="Option Button 554" hidden="1">
              <a:extLst>
                <a:ext uri="{63B3BB69-23CF-44E3-9099-C40C66FF867C}">
                  <a14:compatExt spid="_x0000_s25130"/>
                </a:ext>
                <a:ext uri="{FF2B5EF4-FFF2-40B4-BE49-F238E27FC236}">
                  <a16:creationId xmlns:a16="http://schemas.microsoft.com/office/drawing/2014/main" id="{00000000-0008-0000-0900-00002A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0</xdr:rowOff>
        </xdr:from>
        <xdr:to>
          <xdr:col>11</xdr:col>
          <xdr:colOff>323850</xdr:colOff>
          <xdr:row>53</xdr:row>
          <xdr:rowOff>0</xdr:rowOff>
        </xdr:to>
        <xdr:sp macro="" textlink="">
          <xdr:nvSpPr>
            <xdr:cNvPr id="25131" name="Option Button 555" hidden="1">
              <a:extLst>
                <a:ext uri="{63B3BB69-23CF-44E3-9099-C40C66FF867C}">
                  <a14:compatExt spid="_x0000_s25131"/>
                </a:ext>
                <a:ext uri="{FF2B5EF4-FFF2-40B4-BE49-F238E27FC236}">
                  <a16:creationId xmlns:a16="http://schemas.microsoft.com/office/drawing/2014/main" id="{00000000-0008-0000-0900-00002B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52</xdr:row>
          <xdr:rowOff>0</xdr:rowOff>
        </xdr:from>
        <xdr:to>
          <xdr:col>12</xdr:col>
          <xdr:colOff>323850</xdr:colOff>
          <xdr:row>53</xdr:row>
          <xdr:rowOff>0</xdr:rowOff>
        </xdr:to>
        <xdr:sp macro="" textlink="">
          <xdr:nvSpPr>
            <xdr:cNvPr id="25132" name="Option Button 556" hidden="1">
              <a:extLst>
                <a:ext uri="{63B3BB69-23CF-44E3-9099-C40C66FF867C}">
                  <a14:compatExt spid="_x0000_s25132"/>
                </a:ext>
                <a:ext uri="{FF2B5EF4-FFF2-40B4-BE49-F238E27FC236}">
                  <a16:creationId xmlns:a16="http://schemas.microsoft.com/office/drawing/2014/main" id="{00000000-0008-0000-0900-00002C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0</xdr:rowOff>
        </xdr:from>
        <xdr:to>
          <xdr:col>14</xdr:col>
          <xdr:colOff>323850</xdr:colOff>
          <xdr:row>53</xdr:row>
          <xdr:rowOff>0</xdr:rowOff>
        </xdr:to>
        <xdr:sp macro="" textlink="">
          <xdr:nvSpPr>
            <xdr:cNvPr id="25133" name="Option Button 557" hidden="1">
              <a:extLst>
                <a:ext uri="{63B3BB69-23CF-44E3-9099-C40C66FF867C}">
                  <a14:compatExt spid="_x0000_s25133"/>
                </a:ext>
                <a:ext uri="{FF2B5EF4-FFF2-40B4-BE49-F238E27FC236}">
                  <a16:creationId xmlns:a16="http://schemas.microsoft.com/office/drawing/2014/main" id="{00000000-0008-0000-0900-00002D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53</xdr:row>
          <xdr:rowOff>0</xdr:rowOff>
        </xdr:from>
        <xdr:to>
          <xdr:col>8</xdr:col>
          <xdr:colOff>323850</xdr:colOff>
          <xdr:row>54</xdr:row>
          <xdr:rowOff>0</xdr:rowOff>
        </xdr:to>
        <xdr:sp macro="" textlink="">
          <xdr:nvSpPr>
            <xdr:cNvPr id="25134" name="Option Button 558" hidden="1">
              <a:extLst>
                <a:ext uri="{63B3BB69-23CF-44E3-9099-C40C66FF867C}">
                  <a14:compatExt spid="_x0000_s25134"/>
                </a:ext>
                <a:ext uri="{FF2B5EF4-FFF2-40B4-BE49-F238E27FC236}">
                  <a16:creationId xmlns:a16="http://schemas.microsoft.com/office/drawing/2014/main" id="{00000000-0008-0000-0900-00002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53</xdr:row>
          <xdr:rowOff>0</xdr:rowOff>
        </xdr:from>
        <xdr:to>
          <xdr:col>9</xdr:col>
          <xdr:colOff>323850</xdr:colOff>
          <xdr:row>54</xdr:row>
          <xdr:rowOff>0</xdr:rowOff>
        </xdr:to>
        <xdr:sp macro="" textlink="">
          <xdr:nvSpPr>
            <xdr:cNvPr id="25135" name="Option Button 559" hidden="1">
              <a:extLst>
                <a:ext uri="{63B3BB69-23CF-44E3-9099-C40C66FF867C}">
                  <a14:compatExt spid="_x0000_s25135"/>
                </a:ext>
                <a:ext uri="{FF2B5EF4-FFF2-40B4-BE49-F238E27FC236}">
                  <a16:creationId xmlns:a16="http://schemas.microsoft.com/office/drawing/2014/main" id="{00000000-0008-0000-0900-00002F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0</xdr:rowOff>
        </xdr:from>
        <xdr:to>
          <xdr:col>10</xdr:col>
          <xdr:colOff>323850</xdr:colOff>
          <xdr:row>54</xdr:row>
          <xdr:rowOff>0</xdr:rowOff>
        </xdr:to>
        <xdr:sp macro="" textlink="">
          <xdr:nvSpPr>
            <xdr:cNvPr id="25136" name="Option Button 560" hidden="1">
              <a:extLst>
                <a:ext uri="{63B3BB69-23CF-44E3-9099-C40C66FF867C}">
                  <a14:compatExt spid="_x0000_s25136"/>
                </a:ext>
                <a:ext uri="{FF2B5EF4-FFF2-40B4-BE49-F238E27FC236}">
                  <a16:creationId xmlns:a16="http://schemas.microsoft.com/office/drawing/2014/main" id="{00000000-0008-0000-0900-00003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53</xdr:row>
          <xdr:rowOff>0</xdr:rowOff>
        </xdr:from>
        <xdr:to>
          <xdr:col>11</xdr:col>
          <xdr:colOff>323850</xdr:colOff>
          <xdr:row>54</xdr:row>
          <xdr:rowOff>0</xdr:rowOff>
        </xdr:to>
        <xdr:sp macro="" textlink="">
          <xdr:nvSpPr>
            <xdr:cNvPr id="25137" name="Option Button 561" hidden="1">
              <a:extLst>
                <a:ext uri="{63B3BB69-23CF-44E3-9099-C40C66FF867C}">
                  <a14:compatExt spid="_x0000_s25137"/>
                </a:ext>
                <a:ext uri="{FF2B5EF4-FFF2-40B4-BE49-F238E27FC236}">
                  <a16:creationId xmlns:a16="http://schemas.microsoft.com/office/drawing/2014/main" id="{00000000-0008-0000-0900-00003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323850</xdr:colOff>
          <xdr:row>54</xdr:row>
          <xdr:rowOff>0</xdr:rowOff>
        </xdr:to>
        <xdr:sp macro="" textlink="">
          <xdr:nvSpPr>
            <xdr:cNvPr id="25138" name="Option Button 562" hidden="1">
              <a:extLst>
                <a:ext uri="{63B3BB69-23CF-44E3-9099-C40C66FF867C}">
                  <a14:compatExt spid="_x0000_s25138"/>
                </a:ext>
                <a:ext uri="{FF2B5EF4-FFF2-40B4-BE49-F238E27FC236}">
                  <a16:creationId xmlns:a16="http://schemas.microsoft.com/office/drawing/2014/main" id="{00000000-0008-0000-0900-00003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53</xdr:row>
          <xdr:rowOff>0</xdr:rowOff>
        </xdr:from>
        <xdr:to>
          <xdr:col>14</xdr:col>
          <xdr:colOff>323850</xdr:colOff>
          <xdr:row>54</xdr:row>
          <xdr:rowOff>0</xdr:rowOff>
        </xdr:to>
        <xdr:sp macro="" textlink="">
          <xdr:nvSpPr>
            <xdr:cNvPr id="25139" name="Option Button 563" hidden="1">
              <a:extLst>
                <a:ext uri="{63B3BB69-23CF-44E3-9099-C40C66FF867C}">
                  <a14:compatExt spid="_x0000_s25139"/>
                </a:ext>
                <a:ext uri="{FF2B5EF4-FFF2-40B4-BE49-F238E27FC236}">
                  <a16:creationId xmlns:a16="http://schemas.microsoft.com/office/drawing/2014/main" id="{00000000-0008-0000-0900-00003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8</xdr:col>
          <xdr:colOff>323850</xdr:colOff>
          <xdr:row>55</xdr:row>
          <xdr:rowOff>0</xdr:rowOff>
        </xdr:to>
        <xdr:sp macro="" textlink="">
          <xdr:nvSpPr>
            <xdr:cNvPr id="25140" name="Option Button 564" hidden="1">
              <a:extLst>
                <a:ext uri="{63B3BB69-23CF-44E3-9099-C40C66FF867C}">
                  <a14:compatExt spid="_x0000_s25140"/>
                </a:ext>
                <a:ext uri="{FF2B5EF4-FFF2-40B4-BE49-F238E27FC236}">
                  <a16:creationId xmlns:a16="http://schemas.microsoft.com/office/drawing/2014/main" id="{00000000-0008-0000-0900-00003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54</xdr:row>
          <xdr:rowOff>0</xdr:rowOff>
        </xdr:from>
        <xdr:to>
          <xdr:col>9</xdr:col>
          <xdr:colOff>323850</xdr:colOff>
          <xdr:row>55</xdr:row>
          <xdr:rowOff>0</xdr:rowOff>
        </xdr:to>
        <xdr:sp macro="" textlink="">
          <xdr:nvSpPr>
            <xdr:cNvPr id="25141" name="Option Button 565" hidden="1">
              <a:extLst>
                <a:ext uri="{63B3BB69-23CF-44E3-9099-C40C66FF867C}">
                  <a14:compatExt spid="_x0000_s25141"/>
                </a:ext>
                <a:ext uri="{FF2B5EF4-FFF2-40B4-BE49-F238E27FC236}">
                  <a16:creationId xmlns:a16="http://schemas.microsoft.com/office/drawing/2014/main" id="{00000000-0008-0000-0900-000035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54</xdr:row>
          <xdr:rowOff>0</xdr:rowOff>
        </xdr:from>
        <xdr:to>
          <xdr:col>10</xdr:col>
          <xdr:colOff>323850</xdr:colOff>
          <xdr:row>55</xdr:row>
          <xdr:rowOff>0</xdr:rowOff>
        </xdr:to>
        <xdr:sp macro="" textlink="">
          <xdr:nvSpPr>
            <xdr:cNvPr id="25142" name="Option Button 566" hidden="1">
              <a:extLst>
                <a:ext uri="{63B3BB69-23CF-44E3-9099-C40C66FF867C}">
                  <a14:compatExt spid="_x0000_s25142"/>
                </a:ext>
                <a:ext uri="{FF2B5EF4-FFF2-40B4-BE49-F238E27FC236}">
                  <a16:creationId xmlns:a16="http://schemas.microsoft.com/office/drawing/2014/main" id="{00000000-0008-0000-0900-000036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0</xdr:rowOff>
        </xdr:from>
        <xdr:to>
          <xdr:col>11</xdr:col>
          <xdr:colOff>323850</xdr:colOff>
          <xdr:row>55</xdr:row>
          <xdr:rowOff>0</xdr:rowOff>
        </xdr:to>
        <xdr:sp macro="" textlink="">
          <xdr:nvSpPr>
            <xdr:cNvPr id="25143" name="Option Button 567" hidden="1">
              <a:extLst>
                <a:ext uri="{63B3BB69-23CF-44E3-9099-C40C66FF867C}">
                  <a14:compatExt spid="_x0000_s25143"/>
                </a:ext>
                <a:ext uri="{FF2B5EF4-FFF2-40B4-BE49-F238E27FC236}">
                  <a16:creationId xmlns:a16="http://schemas.microsoft.com/office/drawing/2014/main" id="{00000000-0008-0000-0900-000037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54</xdr:row>
          <xdr:rowOff>0</xdr:rowOff>
        </xdr:from>
        <xdr:to>
          <xdr:col>12</xdr:col>
          <xdr:colOff>323850</xdr:colOff>
          <xdr:row>55</xdr:row>
          <xdr:rowOff>0</xdr:rowOff>
        </xdr:to>
        <xdr:sp macro="" textlink="">
          <xdr:nvSpPr>
            <xdr:cNvPr id="25144" name="Option Button 568" hidden="1">
              <a:extLst>
                <a:ext uri="{63B3BB69-23CF-44E3-9099-C40C66FF867C}">
                  <a14:compatExt spid="_x0000_s25144"/>
                </a:ext>
                <a:ext uri="{FF2B5EF4-FFF2-40B4-BE49-F238E27FC236}">
                  <a16:creationId xmlns:a16="http://schemas.microsoft.com/office/drawing/2014/main" id="{00000000-0008-0000-0900-000038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0</xdr:rowOff>
        </xdr:from>
        <xdr:to>
          <xdr:col>14</xdr:col>
          <xdr:colOff>323850</xdr:colOff>
          <xdr:row>55</xdr:row>
          <xdr:rowOff>0</xdr:rowOff>
        </xdr:to>
        <xdr:sp macro="" textlink="">
          <xdr:nvSpPr>
            <xdr:cNvPr id="25145" name="Option Button 569" hidden="1">
              <a:extLst>
                <a:ext uri="{63B3BB69-23CF-44E3-9099-C40C66FF867C}">
                  <a14:compatExt spid="_x0000_s25145"/>
                </a:ext>
                <a:ext uri="{FF2B5EF4-FFF2-40B4-BE49-F238E27FC236}">
                  <a16:creationId xmlns:a16="http://schemas.microsoft.com/office/drawing/2014/main" id="{00000000-0008-0000-0900-000039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15</xdr:col>
          <xdr:colOff>0</xdr:colOff>
          <xdr:row>16</xdr:row>
          <xdr:rowOff>0</xdr:rowOff>
        </xdr:to>
        <xdr:sp macro="" textlink="">
          <xdr:nvSpPr>
            <xdr:cNvPr id="25146" name="Group Box 570" hidden="1">
              <a:extLst>
                <a:ext uri="{63B3BB69-23CF-44E3-9099-C40C66FF867C}">
                  <a14:compatExt spid="_x0000_s25146"/>
                </a:ext>
                <a:ext uri="{FF2B5EF4-FFF2-40B4-BE49-F238E27FC236}">
                  <a16:creationId xmlns:a16="http://schemas.microsoft.com/office/drawing/2014/main" id="{00000000-0008-0000-0900-00003A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15</xdr:col>
          <xdr:colOff>0</xdr:colOff>
          <xdr:row>17</xdr:row>
          <xdr:rowOff>0</xdr:rowOff>
        </xdr:to>
        <xdr:sp macro="" textlink="">
          <xdr:nvSpPr>
            <xdr:cNvPr id="25147" name="Group Box 571" hidden="1">
              <a:extLst>
                <a:ext uri="{63B3BB69-23CF-44E3-9099-C40C66FF867C}">
                  <a14:compatExt spid="_x0000_s25147"/>
                </a:ext>
                <a:ext uri="{FF2B5EF4-FFF2-40B4-BE49-F238E27FC236}">
                  <a16:creationId xmlns:a16="http://schemas.microsoft.com/office/drawing/2014/main" id="{00000000-0008-0000-0900-00003B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15</xdr:col>
          <xdr:colOff>0</xdr:colOff>
          <xdr:row>18</xdr:row>
          <xdr:rowOff>0</xdr:rowOff>
        </xdr:to>
        <xdr:sp macro="" textlink="">
          <xdr:nvSpPr>
            <xdr:cNvPr id="25148" name="Group Box 572" hidden="1">
              <a:extLst>
                <a:ext uri="{63B3BB69-23CF-44E3-9099-C40C66FF867C}">
                  <a14:compatExt spid="_x0000_s25148"/>
                </a:ext>
                <a:ext uri="{FF2B5EF4-FFF2-40B4-BE49-F238E27FC236}">
                  <a16:creationId xmlns:a16="http://schemas.microsoft.com/office/drawing/2014/main" id="{00000000-0008-0000-0900-00003C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15</xdr:col>
          <xdr:colOff>0</xdr:colOff>
          <xdr:row>19</xdr:row>
          <xdr:rowOff>0</xdr:rowOff>
        </xdr:to>
        <xdr:sp macro="" textlink="">
          <xdr:nvSpPr>
            <xdr:cNvPr id="25149" name="Group Box 573" hidden="1">
              <a:extLst>
                <a:ext uri="{63B3BB69-23CF-44E3-9099-C40C66FF867C}">
                  <a14:compatExt spid="_x0000_s25149"/>
                </a:ext>
                <a:ext uri="{FF2B5EF4-FFF2-40B4-BE49-F238E27FC236}">
                  <a16:creationId xmlns:a16="http://schemas.microsoft.com/office/drawing/2014/main" id="{00000000-0008-0000-0900-00003D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15</xdr:col>
          <xdr:colOff>0</xdr:colOff>
          <xdr:row>20</xdr:row>
          <xdr:rowOff>0</xdr:rowOff>
        </xdr:to>
        <xdr:sp macro="" textlink="">
          <xdr:nvSpPr>
            <xdr:cNvPr id="25150" name="Group Box 574" hidden="1">
              <a:extLst>
                <a:ext uri="{63B3BB69-23CF-44E3-9099-C40C66FF867C}">
                  <a14:compatExt spid="_x0000_s25150"/>
                </a:ext>
                <a:ext uri="{FF2B5EF4-FFF2-40B4-BE49-F238E27FC236}">
                  <a16:creationId xmlns:a16="http://schemas.microsoft.com/office/drawing/2014/main" id="{00000000-0008-0000-0900-00003E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15</xdr:col>
          <xdr:colOff>0</xdr:colOff>
          <xdr:row>21</xdr:row>
          <xdr:rowOff>0</xdr:rowOff>
        </xdr:to>
        <xdr:sp macro="" textlink="">
          <xdr:nvSpPr>
            <xdr:cNvPr id="25151" name="Group Box 575" hidden="1">
              <a:extLst>
                <a:ext uri="{63B3BB69-23CF-44E3-9099-C40C66FF867C}">
                  <a14:compatExt spid="_x0000_s25151"/>
                </a:ext>
                <a:ext uri="{FF2B5EF4-FFF2-40B4-BE49-F238E27FC236}">
                  <a16:creationId xmlns:a16="http://schemas.microsoft.com/office/drawing/2014/main" id="{00000000-0008-0000-0900-00003F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15</xdr:col>
          <xdr:colOff>0</xdr:colOff>
          <xdr:row>22</xdr:row>
          <xdr:rowOff>0</xdr:rowOff>
        </xdr:to>
        <xdr:sp macro="" textlink="">
          <xdr:nvSpPr>
            <xdr:cNvPr id="25152" name="Group Box 576" hidden="1">
              <a:extLst>
                <a:ext uri="{63B3BB69-23CF-44E3-9099-C40C66FF867C}">
                  <a14:compatExt spid="_x0000_s25152"/>
                </a:ext>
                <a:ext uri="{FF2B5EF4-FFF2-40B4-BE49-F238E27FC236}">
                  <a16:creationId xmlns:a16="http://schemas.microsoft.com/office/drawing/2014/main" id="{00000000-0008-0000-0900-000040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15</xdr:col>
          <xdr:colOff>0</xdr:colOff>
          <xdr:row>23</xdr:row>
          <xdr:rowOff>0</xdr:rowOff>
        </xdr:to>
        <xdr:sp macro="" textlink="">
          <xdr:nvSpPr>
            <xdr:cNvPr id="25153" name="Group Box 577" hidden="1">
              <a:extLst>
                <a:ext uri="{63B3BB69-23CF-44E3-9099-C40C66FF867C}">
                  <a14:compatExt spid="_x0000_s25153"/>
                </a:ext>
                <a:ext uri="{FF2B5EF4-FFF2-40B4-BE49-F238E27FC236}">
                  <a16:creationId xmlns:a16="http://schemas.microsoft.com/office/drawing/2014/main" id="{00000000-0008-0000-0900-000041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15</xdr:col>
          <xdr:colOff>0</xdr:colOff>
          <xdr:row>24</xdr:row>
          <xdr:rowOff>0</xdr:rowOff>
        </xdr:to>
        <xdr:sp macro="" textlink="">
          <xdr:nvSpPr>
            <xdr:cNvPr id="25154" name="Group Box 578" hidden="1">
              <a:extLst>
                <a:ext uri="{63B3BB69-23CF-44E3-9099-C40C66FF867C}">
                  <a14:compatExt spid="_x0000_s25154"/>
                </a:ext>
                <a:ext uri="{FF2B5EF4-FFF2-40B4-BE49-F238E27FC236}">
                  <a16:creationId xmlns:a16="http://schemas.microsoft.com/office/drawing/2014/main" id="{00000000-0008-0000-0900-000042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15</xdr:col>
          <xdr:colOff>0</xdr:colOff>
          <xdr:row>25</xdr:row>
          <xdr:rowOff>0</xdr:rowOff>
        </xdr:to>
        <xdr:sp macro="" textlink="">
          <xdr:nvSpPr>
            <xdr:cNvPr id="25155" name="Group Box 579" hidden="1">
              <a:extLst>
                <a:ext uri="{63B3BB69-23CF-44E3-9099-C40C66FF867C}">
                  <a14:compatExt spid="_x0000_s25155"/>
                </a:ext>
                <a:ext uri="{FF2B5EF4-FFF2-40B4-BE49-F238E27FC236}">
                  <a16:creationId xmlns:a16="http://schemas.microsoft.com/office/drawing/2014/main" id="{00000000-0008-0000-0900-000043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15</xdr:col>
          <xdr:colOff>0</xdr:colOff>
          <xdr:row>26</xdr:row>
          <xdr:rowOff>0</xdr:rowOff>
        </xdr:to>
        <xdr:sp macro="" textlink="">
          <xdr:nvSpPr>
            <xdr:cNvPr id="25156" name="Group Box 580" hidden="1">
              <a:extLst>
                <a:ext uri="{63B3BB69-23CF-44E3-9099-C40C66FF867C}">
                  <a14:compatExt spid="_x0000_s25156"/>
                </a:ext>
                <a:ext uri="{FF2B5EF4-FFF2-40B4-BE49-F238E27FC236}">
                  <a16:creationId xmlns:a16="http://schemas.microsoft.com/office/drawing/2014/main" id="{00000000-0008-0000-0900-000044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15</xdr:col>
          <xdr:colOff>0</xdr:colOff>
          <xdr:row>27</xdr:row>
          <xdr:rowOff>0</xdr:rowOff>
        </xdr:to>
        <xdr:sp macro="" textlink="">
          <xdr:nvSpPr>
            <xdr:cNvPr id="25157" name="Group Box 581" hidden="1">
              <a:extLst>
                <a:ext uri="{63B3BB69-23CF-44E3-9099-C40C66FF867C}">
                  <a14:compatExt spid="_x0000_s25157"/>
                </a:ext>
                <a:ext uri="{FF2B5EF4-FFF2-40B4-BE49-F238E27FC236}">
                  <a16:creationId xmlns:a16="http://schemas.microsoft.com/office/drawing/2014/main" id="{00000000-0008-0000-0900-000045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15</xdr:col>
          <xdr:colOff>0</xdr:colOff>
          <xdr:row>28</xdr:row>
          <xdr:rowOff>0</xdr:rowOff>
        </xdr:to>
        <xdr:sp macro="" textlink="">
          <xdr:nvSpPr>
            <xdr:cNvPr id="25158" name="Group Box 582" hidden="1">
              <a:extLst>
                <a:ext uri="{63B3BB69-23CF-44E3-9099-C40C66FF867C}">
                  <a14:compatExt spid="_x0000_s25158"/>
                </a:ext>
                <a:ext uri="{FF2B5EF4-FFF2-40B4-BE49-F238E27FC236}">
                  <a16:creationId xmlns:a16="http://schemas.microsoft.com/office/drawing/2014/main" id="{00000000-0008-0000-0900-000046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15</xdr:col>
          <xdr:colOff>0</xdr:colOff>
          <xdr:row>29</xdr:row>
          <xdr:rowOff>0</xdr:rowOff>
        </xdr:to>
        <xdr:sp macro="" textlink="">
          <xdr:nvSpPr>
            <xdr:cNvPr id="25159" name="Group Box 583" hidden="1">
              <a:extLst>
                <a:ext uri="{63B3BB69-23CF-44E3-9099-C40C66FF867C}">
                  <a14:compatExt spid="_x0000_s25159"/>
                </a:ext>
                <a:ext uri="{FF2B5EF4-FFF2-40B4-BE49-F238E27FC236}">
                  <a16:creationId xmlns:a16="http://schemas.microsoft.com/office/drawing/2014/main" id="{00000000-0008-0000-0900-000047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15</xdr:col>
          <xdr:colOff>0</xdr:colOff>
          <xdr:row>30</xdr:row>
          <xdr:rowOff>0</xdr:rowOff>
        </xdr:to>
        <xdr:sp macro="" textlink="">
          <xdr:nvSpPr>
            <xdr:cNvPr id="25160" name="Group Box 584" hidden="1">
              <a:extLst>
                <a:ext uri="{63B3BB69-23CF-44E3-9099-C40C66FF867C}">
                  <a14:compatExt spid="_x0000_s25160"/>
                </a:ext>
                <a:ext uri="{FF2B5EF4-FFF2-40B4-BE49-F238E27FC236}">
                  <a16:creationId xmlns:a16="http://schemas.microsoft.com/office/drawing/2014/main" id="{00000000-0008-0000-0900-000048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15</xdr:col>
          <xdr:colOff>0</xdr:colOff>
          <xdr:row>31</xdr:row>
          <xdr:rowOff>0</xdr:rowOff>
        </xdr:to>
        <xdr:sp macro="" textlink="">
          <xdr:nvSpPr>
            <xdr:cNvPr id="25161" name="Group Box 585" hidden="1">
              <a:extLst>
                <a:ext uri="{63B3BB69-23CF-44E3-9099-C40C66FF867C}">
                  <a14:compatExt spid="_x0000_s25161"/>
                </a:ext>
                <a:ext uri="{FF2B5EF4-FFF2-40B4-BE49-F238E27FC236}">
                  <a16:creationId xmlns:a16="http://schemas.microsoft.com/office/drawing/2014/main" id="{00000000-0008-0000-0900-000049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15</xdr:col>
          <xdr:colOff>0</xdr:colOff>
          <xdr:row>32</xdr:row>
          <xdr:rowOff>0</xdr:rowOff>
        </xdr:to>
        <xdr:sp macro="" textlink="">
          <xdr:nvSpPr>
            <xdr:cNvPr id="25162" name="Group Box 586" hidden="1">
              <a:extLst>
                <a:ext uri="{63B3BB69-23CF-44E3-9099-C40C66FF867C}">
                  <a14:compatExt spid="_x0000_s25162"/>
                </a:ext>
                <a:ext uri="{FF2B5EF4-FFF2-40B4-BE49-F238E27FC236}">
                  <a16:creationId xmlns:a16="http://schemas.microsoft.com/office/drawing/2014/main" id="{00000000-0008-0000-0900-00004A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15</xdr:col>
          <xdr:colOff>0</xdr:colOff>
          <xdr:row>33</xdr:row>
          <xdr:rowOff>0</xdr:rowOff>
        </xdr:to>
        <xdr:sp macro="" textlink="">
          <xdr:nvSpPr>
            <xdr:cNvPr id="25163" name="Group Box 587" hidden="1">
              <a:extLst>
                <a:ext uri="{63B3BB69-23CF-44E3-9099-C40C66FF867C}">
                  <a14:compatExt spid="_x0000_s25163"/>
                </a:ext>
                <a:ext uri="{FF2B5EF4-FFF2-40B4-BE49-F238E27FC236}">
                  <a16:creationId xmlns:a16="http://schemas.microsoft.com/office/drawing/2014/main" id="{00000000-0008-0000-0900-00004B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15</xdr:col>
          <xdr:colOff>0</xdr:colOff>
          <xdr:row>34</xdr:row>
          <xdr:rowOff>0</xdr:rowOff>
        </xdr:to>
        <xdr:sp macro="" textlink="">
          <xdr:nvSpPr>
            <xdr:cNvPr id="25164" name="Group Box 588" hidden="1">
              <a:extLst>
                <a:ext uri="{63B3BB69-23CF-44E3-9099-C40C66FF867C}">
                  <a14:compatExt spid="_x0000_s25164"/>
                </a:ext>
                <a:ext uri="{FF2B5EF4-FFF2-40B4-BE49-F238E27FC236}">
                  <a16:creationId xmlns:a16="http://schemas.microsoft.com/office/drawing/2014/main" id="{00000000-0008-0000-0900-00004C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15</xdr:col>
          <xdr:colOff>0</xdr:colOff>
          <xdr:row>35</xdr:row>
          <xdr:rowOff>0</xdr:rowOff>
        </xdr:to>
        <xdr:sp macro="" textlink="">
          <xdr:nvSpPr>
            <xdr:cNvPr id="25165" name="Group Box 589" hidden="1">
              <a:extLst>
                <a:ext uri="{63B3BB69-23CF-44E3-9099-C40C66FF867C}">
                  <a14:compatExt spid="_x0000_s25165"/>
                </a:ext>
                <a:ext uri="{FF2B5EF4-FFF2-40B4-BE49-F238E27FC236}">
                  <a16:creationId xmlns:a16="http://schemas.microsoft.com/office/drawing/2014/main" id="{00000000-0008-0000-0900-00004D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15</xdr:col>
          <xdr:colOff>0</xdr:colOff>
          <xdr:row>36</xdr:row>
          <xdr:rowOff>0</xdr:rowOff>
        </xdr:to>
        <xdr:sp macro="" textlink="">
          <xdr:nvSpPr>
            <xdr:cNvPr id="25166" name="Group Box 590" hidden="1">
              <a:extLst>
                <a:ext uri="{63B3BB69-23CF-44E3-9099-C40C66FF867C}">
                  <a14:compatExt spid="_x0000_s25166"/>
                </a:ext>
                <a:ext uri="{FF2B5EF4-FFF2-40B4-BE49-F238E27FC236}">
                  <a16:creationId xmlns:a16="http://schemas.microsoft.com/office/drawing/2014/main" id="{00000000-0008-0000-0900-00004E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15</xdr:col>
          <xdr:colOff>0</xdr:colOff>
          <xdr:row>37</xdr:row>
          <xdr:rowOff>0</xdr:rowOff>
        </xdr:to>
        <xdr:sp macro="" textlink="">
          <xdr:nvSpPr>
            <xdr:cNvPr id="25167" name="Group Box 591" hidden="1">
              <a:extLst>
                <a:ext uri="{63B3BB69-23CF-44E3-9099-C40C66FF867C}">
                  <a14:compatExt spid="_x0000_s25167"/>
                </a:ext>
                <a:ext uri="{FF2B5EF4-FFF2-40B4-BE49-F238E27FC236}">
                  <a16:creationId xmlns:a16="http://schemas.microsoft.com/office/drawing/2014/main" id="{00000000-0008-0000-0900-00004F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15</xdr:col>
          <xdr:colOff>0</xdr:colOff>
          <xdr:row>38</xdr:row>
          <xdr:rowOff>0</xdr:rowOff>
        </xdr:to>
        <xdr:sp macro="" textlink="">
          <xdr:nvSpPr>
            <xdr:cNvPr id="25168" name="Group Box 592" hidden="1">
              <a:extLst>
                <a:ext uri="{63B3BB69-23CF-44E3-9099-C40C66FF867C}">
                  <a14:compatExt spid="_x0000_s25168"/>
                </a:ext>
                <a:ext uri="{FF2B5EF4-FFF2-40B4-BE49-F238E27FC236}">
                  <a16:creationId xmlns:a16="http://schemas.microsoft.com/office/drawing/2014/main" id="{00000000-0008-0000-0900-000050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15</xdr:col>
          <xdr:colOff>0</xdr:colOff>
          <xdr:row>39</xdr:row>
          <xdr:rowOff>0</xdr:rowOff>
        </xdr:to>
        <xdr:sp macro="" textlink="">
          <xdr:nvSpPr>
            <xdr:cNvPr id="25169" name="Group Box 593" hidden="1">
              <a:extLst>
                <a:ext uri="{63B3BB69-23CF-44E3-9099-C40C66FF867C}">
                  <a14:compatExt spid="_x0000_s25169"/>
                </a:ext>
                <a:ext uri="{FF2B5EF4-FFF2-40B4-BE49-F238E27FC236}">
                  <a16:creationId xmlns:a16="http://schemas.microsoft.com/office/drawing/2014/main" id="{00000000-0008-0000-0900-000051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0</xdr:rowOff>
        </xdr:from>
        <xdr:to>
          <xdr:col>15</xdr:col>
          <xdr:colOff>0</xdr:colOff>
          <xdr:row>40</xdr:row>
          <xdr:rowOff>0</xdr:rowOff>
        </xdr:to>
        <xdr:sp macro="" textlink="">
          <xdr:nvSpPr>
            <xdr:cNvPr id="25170" name="Group Box 594" hidden="1">
              <a:extLst>
                <a:ext uri="{63B3BB69-23CF-44E3-9099-C40C66FF867C}">
                  <a14:compatExt spid="_x0000_s25170"/>
                </a:ext>
                <a:ext uri="{FF2B5EF4-FFF2-40B4-BE49-F238E27FC236}">
                  <a16:creationId xmlns:a16="http://schemas.microsoft.com/office/drawing/2014/main" id="{00000000-0008-0000-0900-000052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15</xdr:col>
          <xdr:colOff>0</xdr:colOff>
          <xdr:row>41</xdr:row>
          <xdr:rowOff>0</xdr:rowOff>
        </xdr:to>
        <xdr:sp macro="" textlink="">
          <xdr:nvSpPr>
            <xdr:cNvPr id="25171" name="Group Box 595" hidden="1">
              <a:extLst>
                <a:ext uri="{63B3BB69-23CF-44E3-9099-C40C66FF867C}">
                  <a14:compatExt spid="_x0000_s25171"/>
                </a:ext>
                <a:ext uri="{FF2B5EF4-FFF2-40B4-BE49-F238E27FC236}">
                  <a16:creationId xmlns:a16="http://schemas.microsoft.com/office/drawing/2014/main" id="{00000000-0008-0000-0900-000053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15</xdr:col>
          <xdr:colOff>0</xdr:colOff>
          <xdr:row>42</xdr:row>
          <xdr:rowOff>0</xdr:rowOff>
        </xdr:to>
        <xdr:sp macro="" textlink="">
          <xdr:nvSpPr>
            <xdr:cNvPr id="25172" name="Group Box 596" hidden="1">
              <a:extLst>
                <a:ext uri="{63B3BB69-23CF-44E3-9099-C40C66FF867C}">
                  <a14:compatExt spid="_x0000_s25172"/>
                </a:ext>
                <a:ext uri="{FF2B5EF4-FFF2-40B4-BE49-F238E27FC236}">
                  <a16:creationId xmlns:a16="http://schemas.microsoft.com/office/drawing/2014/main" id="{00000000-0008-0000-0900-000054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15</xdr:col>
          <xdr:colOff>0</xdr:colOff>
          <xdr:row>43</xdr:row>
          <xdr:rowOff>0</xdr:rowOff>
        </xdr:to>
        <xdr:sp macro="" textlink="">
          <xdr:nvSpPr>
            <xdr:cNvPr id="25173" name="Group Box 597" hidden="1">
              <a:extLst>
                <a:ext uri="{63B3BB69-23CF-44E3-9099-C40C66FF867C}">
                  <a14:compatExt spid="_x0000_s25173"/>
                </a:ext>
                <a:ext uri="{FF2B5EF4-FFF2-40B4-BE49-F238E27FC236}">
                  <a16:creationId xmlns:a16="http://schemas.microsoft.com/office/drawing/2014/main" id="{00000000-0008-0000-0900-000055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15</xdr:col>
          <xdr:colOff>0</xdr:colOff>
          <xdr:row>44</xdr:row>
          <xdr:rowOff>0</xdr:rowOff>
        </xdr:to>
        <xdr:sp macro="" textlink="">
          <xdr:nvSpPr>
            <xdr:cNvPr id="25174" name="Group Box 598" hidden="1">
              <a:extLst>
                <a:ext uri="{63B3BB69-23CF-44E3-9099-C40C66FF867C}">
                  <a14:compatExt spid="_x0000_s25174"/>
                </a:ext>
                <a:ext uri="{FF2B5EF4-FFF2-40B4-BE49-F238E27FC236}">
                  <a16:creationId xmlns:a16="http://schemas.microsoft.com/office/drawing/2014/main" id="{00000000-0008-0000-0900-000056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15</xdr:col>
          <xdr:colOff>0</xdr:colOff>
          <xdr:row>45</xdr:row>
          <xdr:rowOff>0</xdr:rowOff>
        </xdr:to>
        <xdr:sp macro="" textlink="">
          <xdr:nvSpPr>
            <xdr:cNvPr id="25175" name="Group Box 599" hidden="1">
              <a:extLst>
                <a:ext uri="{63B3BB69-23CF-44E3-9099-C40C66FF867C}">
                  <a14:compatExt spid="_x0000_s25175"/>
                </a:ext>
                <a:ext uri="{FF2B5EF4-FFF2-40B4-BE49-F238E27FC236}">
                  <a16:creationId xmlns:a16="http://schemas.microsoft.com/office/drawing/2014/main" id="{00000000-0008-0000-0900-000057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15</xdr:col>
          <xdr:colOff>0</xdr:colOff>
          <xdr:row>46</xdr:row>
          <xdr:rowOff>0</xdr:rowOff>
        </xdr:to>
        <xdr:sp macro="" textlink="">
          <xdr:nvSpPr>
            <xdr:cNvPr id="25176" name="Group Box 600" hidden="1">
              <a:extLst>
                <a:ext uri="{63B3BB69-23CF-44E3-9099-C40C66FF867C}">
                  <a14:compatExt spid="_x0000_s25176"/>
                </a:ext>
                <a:ext uri="{FF2B5EF4-FFF2-40B4-BE49-F238E27FC236}">
                  <a16:creationId xmlns:a16="http://schemas.microsoft.com/office/drawing/2014/main" id="{00000000-0008-0000-0900-000058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15</xdr:col>
          <xdr:colOff>0</xdr:colOff>
          <xdr:row>47</xdr:row>
          <xdr:rowOff>0</xdr:rowOff>
        </xdr:to>
        <xdr:sp macro="" textlink="">
          <xdr:nvSpPr>
            <xdr:cNvPr id="25177" name="Group Box 601" hidden="1">
              <a:extLst>
                <a:ext uri="{63B3BB69-23CF-44E3-9099-C40C66FF867C}">
                  <a14:compatExt spid="_x0000_s25177"/>
                </a:ext>
                <a:ext uri="{FF2B5EF4-FFF2-40B4-BE49-F238E27FC236}">
                  <a16:creationId xmlns:a16="http://schemas.microsoft.com/office/drawing/2014/main" id="{00000000-0008-0000-0900-000059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0</xdr:rowOff>
        </xdr:from>
        <xdr:to>
          <xdr:col>15</xdr:col>
          <xdr:colOff>0</xdr:colOff>
          <xdr:row>49</xdr:row>
          <xdr:rowOff>0</xdr:rowOff>
        </xdr:to>
        <xdr:sp macro="" textlink="">
          <xdr:nvSpPr>
            <xdr:cNvPr id="25179" name="Group Box 603" hidden="1">
              <a:extLst>
                <a:ext uri="{63B3BB69-23CF-44E3-9099-C40C66FF867C}">
                  <a14:compatExt spid="_x0000_s25179"/>
                </a:ext>
                <a:ext uri="{FF2B5EF4-FFF2-40B4-BE49-F238E27FC236}">
                  <a16:creationId xmlns:a16="http://schemas.microsoft.com/office/drawing/2014/main" id="{00000000-0008-0000-0900-00005B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15</xdr:col>
          <xdr:colOff>0</xdr:colOff>
          <xdr:row>50</xdr:row>
          <xdr:rowOff>0</xdr:rowOff>
        </xdr:to>
        <xdr:sp macro="" textlink="">
          <xdr:nvSpPr>
            <xdr:cNvPr id="25180" name="Group Box 604" hidden="1">
              <a:extLst>
                <a:ext uri="{63B3BB69-23CF-44E3-9099-C40C66FF867C}">
                  <a14:compatExt spid="_x0000_s25180"/>
                </a:ext>
                <a:ext uri="{FF2B5EF4-FFF2-40B4-BE49-F238E27FC236}">
                  <a16:creationId xmlns:a16="http://schemas.microsoft.com/office/drawing/2014/main" id="{00000000-0008-0000-0900-00005C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15</xdr:col>
          <xdr:colOff>0</xdr:colOff>
          <xdr:row>50</xdr:row>
          <xdr:rowOff>0</xdr:rowOff>
        </xdr:to>
        <xdr:sp macro="" textlink="">
          <xdr:nvSpPr>
            <xdr:cNvPr id="25181" name="Group Box 605" hidden="1">
              <a:extLst>
                <a:ext uri="{63B3BB69-23CF-44E3-9099-C40C66FF867C}">
                  <a14:compatExt spid="_x0000_s25181"/>
                </a:ext>
                <a:ext uri="{FF2B5EF4-FFF2-40B4-BE49-F238E27FC236}">
                  <a16:creationId xmlns:a16="http://schemas.microsoft.com/office/drawing/2014/main" id="{00000000-0008-0000-0900-00005D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15</xdr:col>
          <xdr:colOff>0</xdr:colOff>
          <xdr:row>50</xdr:row>
          <xdr:rowOff>0</xdr:rowOff>
        </xdr:to>
        <xdr:sp macro="" textlink="">
          <xdr:nvSpPr>
            <xdr:cNvPr id="25182" name="Group Box 606" hidden="1">
              <a:extLst>
                <a:ext uri="{63B3BB69-23CF-44E3-9099-C40C66FF867C}">
                  <a14:compatExt spid="_x0000_s25182"/>
                </a:ext>
                <a:ext uri="{FF2B5EF4-FFF2-40B4-BE49-F238E27FC236}">
                  <a16:creationId xmlns:a16="http://schemas.microsoft.com/office/drawing/2014/main" id="{00000000-0008-0000-0900-00005E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15</xdr:col>
          <xdr:colOff>0</xdr:colOff>
          <xdr:row>50</xdr:row>
          <xdr:rowOff>0</xdr:rowOff>
        </xdr:to>
        <xdr:sp macro="" textlink="">
          <xdr:nvSpPr>
            <xdr:cNvPr id="25183" name="Group Box 607" hidden="1">
              <a:extLst>
                <a:ext uri="{63B3BB69-23CF-44E3-9099-C40C66FF867C}">
                  <a14:compatExt spid="_x0000_s25183"/>
                </a:ext>
                <a:ext uri="{FF2B5EF4-FFF2-40B4-BE49-F238E27FC236}">
                  <a16:creationId xmlns:a16="http://schemas.microsoft.com/office/drawing/2014/main" id="{00000000-0008-0000-0900-00005F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15</xdr:col>
          <xdr:colOff>0</xdr:colOff>
          <xdr:row>50</xdr:row>
          <xdr:rowOff>0</xdr:rowOff>
        </xdr:to>
        <xdr:sp macro="" textlink="">
          <xdr:nvSpPr>
            <xdr:cNvPr id="25184" name="Group Box 608" hidden="1">
              <a:extLst>
                <a:ext uri="{63B3BB69-23CF-44E3-9099-C40C66FF867C}">
                  <a14:compatExt spid="_x0000_s25184"/>
                </a:ext>
                <a:ext uri="{FF2B5EF4-FFF2-40B4-BE49-F238E27FC236}">
                  <a16:creationId xmlns:a16="http://schemas.microsoft.com/office/drawing/2014/main" id="{00000000-0008-0000-0900-000060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15</xdr:col>
          <xdr:colOff>0</xdr:colOff>
          <xdr:row>51</xdr:row>
          <xdr:rowOff>0</xdr:rowOff>
        </xdr:to>
        <xdr:sp macro="" textlink="">
          <xdr:nvSpPr>
            <xdr:cNvPr id="25185" name="Group Box 609" hidden="1">
              <a:extLst>
                <a:ext uri="{63B3BB69-23CF-44E3-9099-C40C66FF867C}">
                  <a14:compatExt spid="_x0000_s25185"/>
                </a:ext>
                <a:ext uri="{FF2B5EF4-FFF2-40B4-BE49-F238E27FC236}">
                  <a16:creationId xmlns:a16="http://schemas.microsoft.com/office/drawing/2014/main" id="{00000000-0008-0000-0900-000061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15</xdr:col>
          <xdr:colOff>0</xdr:colOff>
          <xdr:row>52</xdr:row>
          <xdr:rowOff>0</xdr:rowOff>
        </xdr:to>
        <xdr:sp macro="" textlink="">
          <xdr:nvSpPr>
            <xdr:cNvPr id="25186" name="Group Box 610" hidden="1">
              <a:extLst>
                <a:ext uri="{63B3BB69-23CF-44E3-9099-C40C66FF867C}">
                  <a14:compatExt spid="_x0000_s25186"/>
                </a:ext>
                <a:ext uri="{FF2B5EF4-FFF2-40B4-BE49-F238E27FC236}">
                  <a16:creationId xmlns:a16="http://schemas.microsoft.com/office/drawing/2014/main" id="{00000000-0008-0000-0900-000062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15</xdr:col>
          <xdr:colOff>0</xdr:colOff>
          <xdr:row>53</xdr:row>
          <xdr:rowOff>0</xdr:rowOff>
        </xdr:to>
        <xdr:sp macro="" textlink="">
          <xdr:nvSpPr>
            <xdr:cNvPr id="25187" name="Group Box 611" hidden="1">
              <a:extLst>
                <a:ext uri="{63B3BB69-23CF-44E3-9099-C40C66FF867C}">
                  <a14:compatExt spid="_x0000_s25187"/>
                </a:ext>
                <a:ext uri="{FF2B5EF4-FFF2-40B4-BE49-F238E27FC236}">
                  <a16:creationId xmlns:a16="http://schemas.microsoft.com/office/drawing/2014/main" id="{00000000-0008-0000-0900-000063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15</xdr:col>
          <xdr:colOff>0</xdr:colOff>
          <xdr:row>54</xdr:row>
          <xdr:rowOff>0</xdr:rowOff>
        </xdr:to>
        <xdr:sp macro="" textlink="">
          <xdr:nvSpPr>
            <xdr:cNvPr id="25188" name="Group Box 612" hidden="1">
              <a:extLst>
                <a:ext uri="{63B3BB69-23CF-44E3-9099-C40C66FF867C}">
                  <a14:compatExt spid="_x0000_s25188"/>
                </a:ext>
                <a:ext uri="{FF2B5EF4-FFF2-40B4-BE49-F238E27FC236}">
                  <a16:creationId xmlns:a16="http://schemas.microsoft.com/office/drawing/2014/main" id="{00000000-0008-0000-0900-000064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15</xdr:col>
          <xdr:colOff>0</xdr:colOff>
          <xdr:row>55</xdr:row>
          <xdr:rowOff>0</xdr:rowOff>
        </xdr:to>
        <xdr:sp macro="" textlink="">
          <xdr:nvSpPr>
            <xdr:cNvPr id="25189" name="Group Box 613" hidden="1">
              <a:extLst>
                <a:ext uri="{63B3BB69-23CF-44E3-9099-C40C66FF867C}">
                  <a14:compatExt spid="_x0000_s25189"/>
                </a:ext>
                <a:ext uri="{FF2B5EF4-FFF2-40B4-BE49-F238E27FC236}">
                  <a16:creationId xmlns:a16="http://schemas.microsoft.com/office/drawing/2014/main" id="{00000000-0008-0000-0900-000065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15</xdr:col>
          <xdr:colOff>0</xdr:colOff>
          <xdr:row>48</xdr:row>
          <xdr:rowOff>0</xdr:rowOff>
        </xdr:to>
        <xdr:sp macro="" textlink="">
          <xdr:nvSpPr>
            <xdr:cNvPr id="25190" name="Group Box 614" hidden="1">
              <a:extLst>
                <a:ext uri="{63B3BB69-23CF-44E3-9099-C40C66FF867C}">
                  <a14:compatExt spid="_x0000_s25190"/>
                </a:ext>
                <a:ext uri="{FF2B5EF4-FFF2-40B4-BE49-F238E27FC236}">
                  <a16:creationId xmlns:a16="http://schemas.microsoft.com/office/drawing/2014/main" id="{00000000-0008-0000-0900-0000666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5</xdr:col>
      <xdr:colOff>236311</xdr:colOff>
      <xdr:row>6</xdr:row>
      <xdr:rowOff>105684</xdr:rowOff>
    </xdr:from>
    <xdr:to>
      <xdr:col>18</xdr:col>
      <xdr:colOff>10120</xdr:colOff>
      <xdr:row>11</xdr:row>
      <xdr:rowOff>7258</xdr:rowOff>
    </xdr:to>
    <xdr:pic>
      <xdr:nvPicPr>
        <xdr:cNvPr id="20" name="Grafik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4561" y="1191534"/>
          <a:ext cx="3447284" cy="1228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133350</xdr:colOff>
      <xdr:row>7</xdr:row>
      <xdr:rowOff>523875</xdr:rowOff>
    </xdr:from>
    <xdr:to>
      <xdr:col>6</xdr:col>
      <xdr:colOff>685800</xdr:colOff>
      <xdr:row>9</xdr:row>
      <xdr:rowOff>38100</xdr:rowOff>
    </xdr:to>
    <xdr:sp macro="" textlink="">
      <xdr:nvSpPr>
        <xdr:cNvPr id="2" name="Pfeil: nach unten 1">
          <a:extLst>
            <a:ext uri="{FF2B5EF4-FFF2-40B4-BE49-F238E27FC236}">
              <a16:creationId xmlns:a16="http://schemas.microsoft.com/office/drawing/2014/main" id="{00000000-0008-0000-0A00-000002000000}"/>
            </a:ext>
          </a:extLst>
        </xdr:cNvPr>
        <xdr:cNvSpPr/>
      </xdr:nvSpPr>
      <xdr:spPr>
        <a:xfrm>
          <a:off x="6343650" y="1381125"/>
          <a:ext cx="552450" cy="314325"/>
        </a:xfrm>
        <a:prstGeom prst="downArrow">
          <a:avLst>
            <a:gd name="adj1" fmla="val 50000"/>
            <a:gd name="adj2" fmla="val 68421"/>
          </a:avLst>
        </a:prstGeom>
        <a:solidFill>
          <a:srgbClr val="5EAD3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6350</xdr:colOff>
      <xdr:row>13</xdr:row>
      <xdr:rowOff>1</xdr:rowOff>
    </xdr:from>
    <xdr:to>
      <xdr:col>12</xdr:col>
      <xdr:colOff>6350</xdr:colOff>
      <xdr:row>14</xdr:row>
      <xdr:rowOff>0</xdr:rowOff>
    </xdr:to>
    <xdr:graphicFrame macro="">
      <xdr:nvGraphicFramePr>
        <xdr:cNvPr id="2" name="Diagramm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14</xdr:row>
      <xdr:rowOff>0</xdr:rowOff>
    </xdr:from>
    <xdr:to>
      <xdr:col>12</xdr:col>
      <xdr:colOff>0</xdr:colOff>
      <xdr:row>14</xdr:row>
      <xdr:rowOff>1015999</xdr:rowOff>
    </xdr:to>
    <xdr:graphicFrame macro="">
      <xdr:nvGraphicFramePr>
        <xdr:cNvPr id="3" name="Diagramm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15</xdr:row>
      <xdr:rowOff>0</xdr:rowOff>
    </xdr:from>
    <xdr:to>
      <xdr:col>12</xdr:col>
      <xdr:colOff>0</xdr:colOff>
      <xdr:row>15</xdr:row>
      <xdr:rowOff>1015999</xdr:rowOff>
    </xdr:to>
    <xdr:graphicFrame macro="">
      <xdr:nvGraphicFramePr>
        <xdr:cNvPr id="4" name="Diagramm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16</xdr:row>
      <xdr:rowOff>0</xdr:rowOff>
    </xdr:from>
    <xdr:to>
      <xdr:col>12</xdr:col>
      <xdr:colOff>0</xdr:colOff>
      <xdr:row>16</xdr:row>
      <xdr:rowOff>1015999</xdr:rowOff>
    </xdr:to>
    <xdr:graphicFrame macro="">
      <xdr:nvGraphicFramePr>
        <xdr:cNvPr id="5" name="Diagramm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17</xdr:row>
      <xdr:rowOff>0</xdr:rowOff>
    </xdr:from>
    <xdr:to>
      <xdr:col>12</xdr:col>
      <xdr:colOff>0</xdr:colOff>
      <xdr:row>17</xdr:row>
      <xdr:rowOff>1015999</xdr:rowOff>
    </xdr:to>
    <xdr:graphicFrame macro="">
      <xdr:nvGraphicFramePr>
        <xdr:cNvPr id="6" name="Diagramm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18</xdr:row>
      <xdr:rowOff>0</xdr:rowOff>
    </xdr:from>
    <xdr:to>
      <xdr:col>12</xdr:col>
      <xdr:colOff>0</xdr:colOff>
      <xdr:row>18</xdr:row>
      <xdr:rowOff>1015999</xdr:rowOff>
    </xdr:to>
    <xdr:graphicFrame macro="">
      <xdr:nvGraphicFramePr>
        <xdr:cNvPr id="7" name="Diagramm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19</xdr:row>
      <xdr:rowOff>0</xdr:rowOff>
    </xdr:from>
    <xdr:to>
      <xdr:col>12</xdr:col>
      <xdr:colOff>0</xdr:colOff>
      <xdr:row>19</xdr:row>
      <xdr:rowOff>1015999</xdr:rowOff>
    </xdr:to>
    <xdr:graphicFrame macro="">
      <xdr:nvGraphicFramePr>
        <xdr:cNvPr id="8" name="Diagramm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22</xdr:row>
      <xdr:rowOff>0</xdr:rowOff>
    </xdr:from>
    <xdr:to>
      <xdr:col>12</xdr:col>
      <xdr:colOff>0</xdr:colOff>
      <xdr:row>22</xdr:row>
      <xdr:rowOff>1015999</xdr:rowOff>
    </xdr:to>
    <xdr:graphicFrame macro="">
      <xdr:nvGraphicFramePr>
        <xdr:cNvPr id="9" name="Diagramm 8">
          <a:extLst>
            <a:ext uri="{FF2B5EF4-FFF2-40B4-BE49-F238E27FC236}">
              <a16:creationId xmlns:a16="http://schemas.microsoft.com/office/drawing/2014/main"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23</xdr:row>
      <xdr:rowOff>0</xdr:rowOff>
    </xdr:from>
    <xdr:to>
      <xdr:col>12</xdr:col>
      <xdr:colOff>0</xdr:colOff>
      <xdr:row>23</xdr:row>
      <xdr:rowOff>1015999</xdr:rowOff>
    </xdr:to>
    <xdr:graphicFrame macro="">
      <xdr:nvGraphicFramePr>
        <xdr:cNvPr id="10" name="Diagramm 9">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25</xdr:row>
      <xdr:rowOff>0</xdr:rowOff>
    </xdr:from>
    <xdr:to>
      <xdr:col>12</xdr:col>
      <xdr:colOff>0</xdr:colOff>
      <xdr:row>25</xdr:row>
      <xdr:rowOff>1015999</xdr:rowOff>
    </xdr:to>
    <xdr:graphicFrame macro="">
      <xdr:nvGraphicFramePr>
        <xdr:cNvPr id="11" name="Diagramm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20</xdr:row>
      <xdr:rowOff>0</xdr:rowOff>
    </xdr:from>
    <xdr:to>
      <xdr:col>12</xdr:col>
      <xdr:colOff>0</xdr:colOff>
      <xdr:row>20</xdr:row>
      <xdr:rowOff>1015999</xdr:rowOff>
    </xdr:to>
    <xdr:graphicFrame macro="">
      <xdr:nvGraphicFramePr>
        <xdr:cNvPr id="12" name="Diagramm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21</xdr:row>
      <xdr:rowOff>0</xdr:rowOff>
    </xdr:from>
    <xdr:to>
      <xdr:col>12</xdr:col>
      <xdr:colOff>0</xdr:colOff>
      <xdr:row>21</xdr:row>
      <xdr:rowOff>1015999</xdr:rowOff>
    </xdr:to>
    <xdr:graphicFrame macro="">
      <xdr:nvGraphicFramePr>
        <xdr:cNvPr id="13" name="Diagramm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22</xdr:row>
      <xdr:rowOff>0</xdr:rowOff>
    </xdr:from>
    <xdr:to>
      <xdr:col>12</xdr:col>
      <xdr:colOff>0</xdr:colOff>
      <xdr:row>22</xdr:row>
      <xdr:rowOff>1015999</xdr:rowOff>
    </xdr:to>
    <xdr:graphicFrame macro="">
      <xdr:nvGraphicFramePr>
        <xdr:cNvPr id="14" name="Diagramm 1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23</xdr:row>
      <xdr:rowOff>0</xdr:rowOff>
    </xdr:from>
    <xdr:to>
      <xdr:col>12</xdr:col>
      <xdr:colOff>0</xdr:colOff>
      <xdr:row>23</xdr:row>
      <xdr:rowOff>1015999</xdr:rowOff>
    </xdr:to>
    <xdr:graphicFrame macro="">
      <xdr:nvGraphicFramePr>
        <xdr:cNvPr id="15" name="Diagramm 14">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25</xdr:row>
      <xdr:rowOff>0</xdr:rowOff>
    </xdr:from>
    <xdr:to>
      <xdr:col>12</xdr:col>
      <xdr:colOff>0</xdr:colOff>
      <xdr:row>25</xdr:row>
      <xdr:rowOff>1015999</xdr:rowOff>
    </xdr:to>
    <xdr:graphicFrame macro="">
      <xdr:nvGraphicFramePr>
        <xdr:cNvPr id="16" name="Diagramm 15">
          <a:extLst>
            <a:ext uri="{FF2B5EF4-FFF2-40B4-BE49-F238E27FC236}">
              <a16:creationId xmlns:a16="http://schemas.microsoft.com/office/drawing/2014/main" id="{00000000-0008-0000-0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24</xdr:row>
      <xdr:rowOff>0</xdr:rowOff>
    </xdr:from>
    <xdr:to>
      <xdr:col>12</xdr:col>
      <xdr:colOff>0</xdr:colOff>
      <xdr:row>24</xdr:row>
      <xdr:rowOff>1015999</xdr:rowOff>
    </xdr:to>
    <xdr:graphicFrame macro="">
      <xdr:nvGraphicFramePr>
        <xdr:cNvPr id="18" name="Diagramm 17">
          <a:extLst>
            <a:ext uri="{FF2B5EF4-FFF2-40B4-BE49-F238E27FC236}">
              <a16:creationId xmlns:a16="http://schemas.microsoft.com/office/drawing/2014/main" id="{00000000-0008-0000-0E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8.xml><?xml version="1.0" encoding="utf-8"?>
<xdr:wsDr xmlns:xdr="http://schemas.openxmlformats.org/drawingml/2006/spreadsheetDrawing" xmlns:a="http://schemas.openxmlformats.org/drawingml/2006/main">
  <xdr:absoluteAnchor>
    <xdr:pos x="0" y="1362076"/>
    <xdr:ext cx="11049000" cy="6810374"/>
    <xdr:graphicFrame macro="">
      <xdr:nvGraphicFramePr>
        <xdr:cNvPr id="3" name="Diagramm 2">
          <a:extLst>
            <a:ext uri="{FF2B5EF4-FFF2-40B4-BE49-F238E27FC236}">
              <a16:creationId xmlns:a16="http://schemas.microsoft.com/office/drawing/2014/main" id="{00000000-0008-0000-10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1323976"/>
    <xdr:ext cx="11049000" cy="6810374"/>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Joerg Walther" id="{370EAA98-04CF-4048-A268-3CCB81D974C3}" userId="S::joerg.walther@b-tu.de::d3343644-af76-4191-b2d3-9afe78221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2-01-31T08:09:50.52" personId="{370EAA98-04CF-4048-A268-3CCB81D974C3}" id="{8D179C80-6F5F-4B18-8C8F-16FEFA34119C}">
    <text>Sortiert die Leeren und nicht relevanten raus</text>
  </threadedComment>
  <threadedComment ref="G1" dT="2022-01-31T08:12:13.95" personId="{370EAA98-04CF-4048-A268-3CCB81D974C3}" id="{4E94E88E-622C-4E09-A794-EF287DCCB3E0}">
    <text>Holt die dazugehörige Kriteriengruppe ran. Danach soll unter Berücksichtigung der Ergänzungskriterien wieder nach Kriteriengruppen sortiert werden</text>
  </threadedComment>
  <threadedComment ref="G1" dT="2022-09-01T11:59:13.28" personId="{370EAA98-04CF-4048-A268-3CCB81D974C3}" id="{17E6E40D-FA07-406E-9D60-31F2D8E7EC47}" parentId="{4E94E88E-622C-4E09-A794-EF287DCCB3E0}">
    <text>entfällt</text>
  </threadedComment>
  <threadedComment ref="H1" dT="2022-01-31T08:14:20.66" personId="{370EAA98-04CF-4048-A268-3CCB81D974C3}" id="{C53F48F1-225C-474E-9ABF-A1DB8786C409}">
    <text>ergänzt den Kriteriennamen, um ihn einzigartig zu machen vereinfacht mit der Zeilennummer</text>
  </threadedComment>
  <threadedComment ref="H1" dT="2022-09-01T11:59:21.27" personId="{370EAA98-04CF-4048-A268-3CCB81D974C3}" id="{2F525750-1D07-444A-B201-71673B361E27}" parentId="{C53F48F1-225C-474E-9ABF-A1DB8786C409}">
    <text>entfällt</text>
  </threadedComment>
  <threadedComment ref="J1" dT="2022-01-28T14:26:26.02" personId="{370EAA98-04CF-4048-A268-3CCB81D974C3}" id="{41764858-D10A-4E70-A54D-693827D35582}">
    <text>Zeilenummer der Spalte F sortiert nach Kriteriengruppe</text>
  </threadedComment>
  <threadedComment ref="J1" dT="2022-09-01T11:59:35.23" personId="{370EAA98-04CF-4048-A268-3CCB81D974C3}" id="{4EAD5533-1823-4865-ADDB-3C25915BEC2E}" parentId="{41764858-D10A-4E70-A54D-693827D35582}">
    <text>entfällt</text>
  </threadedComment>
  <threadedComment ref="L1" dT="2021-12-13T12:43:05.20" personId="{370EAA98-04CF-4048-A268-3CCB81D974C3}" id="{F4AEC465-1C58-4E29-B6AB-858C48B3F8BD}">
    <text>Übergabespalte. Anhand der hier hinterlegten ID werden die Daten zusammengestellt</text>
  </threadedComment>
</ThreadedComments>
</file>

<file path=xl/threadedComments/threadedComment2.xml><?xml version="1.0" encoding="utf-8"?>
<ThreadedComments xmlns="http://schemas.microsoft.com/office/spreadsheetml/2018/threadedcomments" xmlns:x="http://schemas.openxmlformats.org/spreadsheetml/2006/main">
  <threadedComment ref="L1" dT="2021-12-13T12:43:05.20" personId="{370EAA98-04CF-4048-A268-3CCB81D974C3}" id="{1CB8134B-B5A9-4AFB-A8CB-1665DB985BDD}">
    <text>Übergabespalte. Anhand der hier hinterlegten ID werden die Daten zusammengestellt</text>
  </threadedComment>
</ThreadedComments>
</file>

<file path=xl/threadedComments/threadedComment3.xml><?xml version="1.0" encoding="utf-8"?>
<ThreadedComments xmlns="http://schemas.microsoft.com/office/spreadsheetml/2018/threadedcomments" xmlns:x="http://schemas.openxmlformats.org/spreadsheetml/2006/main">
  <threadedComment ref="Z5" dT="2022-01-20T08:53:24.10" personId="{370EAA98-04CF-4048-A268-3CCB81D974C3}" id="{FA6AD1BE-C73E-4098-AF64-5064C2BACA77}">
    <text>... baut einen minimalen Fehler in der 6 Stelle nach dem Komma ein, damit gleiche Werte unterscheidbar und damit sortierbar werden.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19" Type="http://schemas.openxmlformats.org/officeDocument/2006/relationships/ctrlProp" Target="../ctrlProps/ctrlProp15.xml"/><Relationship Id="rId224" Type="http://schemas.openxmlformats.org/officeDocument/2006/relationships/ctrlProp" Target="../ctrlProps/ctrlProp220.xml"/><Relationship Id="rId240" Type="http://schemas.openxmlformats.org/officeDocument/2006/relationships/ctrlProp" Target="../ctrlProps/ctrlProp236.xml"/><Relationship Id="rId245" Type="http://schemas.openxmlformats.org/officeDocument/2006/relationships/ctrlProp" Target="../ctrlProps/ctrlProp241.xml"/><Relationship Id="rId261" Type="http://schemas.openxmlformats.org/officeDocument/2006/relationships/ctrlProp" Target="../ctrlProps/ctrlProp257.xml"/><Relationship Id="rId266" Type="http://schemas.openxmlformats.org/officeDocument/2006/relationships/ctrlProp" Target="../ctrlProps/ctrlProp262.xml"/><Relationship Id="rId287" Type="http://schemas.openxmlformats.org/officeDocument/2006/relationships/ctrlProp" Target="../ctrlProps/ctrlProp283.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282" Type="http://schemas.openxmlformats.org/officeDocument/2006/relationships/ctrlProp" Target="../ctrlProps/ctrlProp278.xml"/><Relationship Id="rId312" Type="http://schemas.openxmlformats.org/officeDocument/2006/relationships/ctrlProp" Target="../ctrlProps/ctrlProp308.xml"/><Relationship Id="rId317" Type="http://schemas.openxmlformats.org/officeDocument/2006/relationships/ctrlProp" Target="../ctrlProps/ctrlProp31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5.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1" Type="http://schemas.openxmlformats.org/officeDocument/2006/relationships/ctrlProp" Target="../ctrlProps/ctrlProp247.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72" Type="http://schemas.openxmlformats.org/officeDocument/2006/relationships/ctrlProp" Target="../ctrlProps/ctrlProp268.xml"/><Relationship Id="rId293" Type="http://schemas.openxmlformats.org/officeDocument/2006/relationships/ctrlProp" Target="../ctrlProps/ctrlProp289.xml"/><Relationship Id="rId302" Type="http://schemas.openxmlformats.org/officeDocument/2006/relationships/ctrlProp" Target="../ctrlProps/ctrlProp298.xml"/><Relationship Id="rId307" Type="http://schemas.openxmlformats.org/officeDocument/2006/relationships/ctrlProp" Target="../ctrlProps/ctrlProp30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3.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omments" Target="../comments3.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printerSettings" Target="../printerSettings/printerSettings12.bin"/><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3.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dimension ref="A1:BU252"/>
  <sheetViews>
    <sheetView showRowColHeaders="0" topLeftCell="A2" workbookViewId="0">
      <selection activeCell="I14" sqref="I14"/>
    </sheetView>
  </sheetViews>
  <sheetFormatPr baseColWidth="10" defaultRowHeight="15" x14ac:dyDescent="0.25"/>
  <cols>
    <col min="1" max="1" width="1.5703125" customWidth="1"/>
  </cols>
  <sheetData>
    <row r="1" spans="1:73" s="24" customFormat="1" hidden="1" x14ac:dyDescent="0.25"/>
    <row r="2" spans="1:73" s="73" customFormat="1" ht="20.100000000000001" customHeight="1" x14ac:dyDescent="0.25">
      <c r="B2" s="76" t="s">
        <v>327</v>
      </c>
    </row>
    <row r="3" spans="1:73" s="52" customFormat="1" ht="15" customHeight="1" x14ac:dyDescent="0.25">
      <c r="B3" s="345" t="s">
        <v>48</v>
      </c>
      <c r="C3" s="53"/>
      <c r="D3" s="120"/>
      <c r="G3" s="105"/>
      <c r="H3" s="106"/>
      <c r="I3" s="106"/>
      <c r="J3" s="106"/>
      <c r="K3" s="106"/>
    </row>
    <row r="4" spans="1:73" s="52" customFormat="1" ht="21" customHeight="1" x14ac:dyDescent="0.4">
      <c r="B4" s="341" t="s">
        <v>194</v>
      </c>
      <c r="C4" s="56"/>
      <c r="D4" s="120"/>
      <c r="G4" s="105"/>
      <c r="H4" s="57"/>
      <c r="I4" s="107"/>
      <c r="J4" s="107"/>
      <c r="K4" s="106"/>
    </row>
    <row r="5" spans="1:73" s="52" customFormat="1" ht="3.95" customHeight="1" x14ac:dyDescent="0.25">
      <c r="D5" s="121"/>
      <c r="E5" s="59"/>
      <c r="F5" s="59"/>
      <c r="G5" s="105"/>
      <c r="H5" s="106"/>
      <c r="I5" s="107"/>
      <c r="J5" s="107"/>
      <c r="K5" s="106"/>
    </row>
    <row r="6" spans="1:73" s="47" customFormat="1" ht="3.95" customHeight="1" x14ac:dyDescent="0.25">
      <c r="D6" s="122"/>
      <c r="E6" s="49"/>
      <c r="F6" s="49"/>
      <c r="G6" s="108"/>
      <c r="H6" s="109"/>
      <c r="I6" s="110"/>
      <c r="J6" s="110"/>
      <c r="K6" s="109"/>
    </row>
    <row r="7" spans="1:73" x14ac:dyDescent="0.2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row>
    <row r="8" spans="1:73" ht="23.25" x14ac:dyDescent="0.35">
      <c r="A8" s="142"/>
      <c r="B8" s="346" t="s">
        <v>125</v>
      </c>
      <c r="C8" s="142"/>
      <c r="D8" s="142"/>
      <c r="E8" s="142"/>
      <c r="F8" s="142"/>
      <c r="G8" s="142"/>
      <c r="H8" s="142" t="s">
        <v>407</v>
      </c>
      <c r="I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row>
    <row r="9" spans="1:73" x14ac:dyDescent="0.25">
      <c r="A9" s="142"/>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row>
    <row r="10" spans="1:73" x14ac:dyDescent="0.25">
      <c r="A10" s="142"/>
      <c r="B10" s="295" t="s">
        <v>189</v>
      </c>
      <c r="C10" s="233"/>
      <c r="D10" s="233"/>
      <c r="E10" s="233"/>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row>
    <row r="11" spans="1:73" x14ac:dyDescent="0.25">
      <c r="A11" s="142"/>
      <c r="B11" s="233"/>
      <c r="C11" s="233"/>
      <c r="D11" s="233"/>
      <c r="E11" s="233"/>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row>
    <row r="12" spans="1:73" x14ac:dyDescent="0.25">
      <c r="A12" s="142"/>
      <c r="C12" s="233"/>
      <c r="D12" s="233"/>
      <c r="E12" s="233"/>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row>
    <row r="13" spans="1:73" x14ac:dyDescent="0.25">
      <c r="A13" s="142"/>
      <c r="B13" s="233"/>
      <c r="C13" s="233"/>
      <c r="D13" s="233"/>
      <c r="E13" s="233"/>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row>
    <row r="14" spans="1:73" x14ac:dyDescent="0.25">
      <c r="A14" s="142"/>
      <c r="B14" s="233"/>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row>
    <row r="15" spans="1:73" x14ac:dyDescent="0.25">
      <c r="A15" s="142"/>
      <c r="B15" s="307"/>
      <c r="C15" s="233"/>
      <c r="D15" s="233"/>
      <c r="E15" s="233"/>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row>
    <row r="16" spans="1:73" x14ac:dyDescent="0.25">
      <c r="A16" s="142"/>
      <c r="B16" s="307"/>
      <c r="C16" s="233"/>
      <c r="D16" s="233"/>
      <c r="E16" s="233"/>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row>
    <row r="17" spans="1:73" x14ac:dyDescent="0.25">
      <c r="A17" s="142"/>
      <c r="B17" s="369"/>
      <c r="C17" s="233"/>
      <c r="D17" s="233"/>
      <c r="E17" s="233"/>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row>
    <row r="18" spans="1:73" x14ac:dyDescent="0.25">
      <c r="A18" s="142"/>
      <c r="B18" s="307"/>
      <c r="C18" s="233"/>
      <c r="D18" s="233"/>
      <c r="E18" s="233"/>
      <c r="F18" s="233"/>
      <c r="G18" s="233"/>
      <c r="H18" s="233"/>
      <c r="I18" s="233"/>
      <c r="J18" s="233"/>
      <c r="K18" s="233"/>
      <c r="L18" s="233"/>
      <c r="M18" s="233"/>
      <c r="N18" s="233"/>
      <c r="O18" s="233"/>
      <c r="P18" s="233"/>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row>
    <row r="19" spans="1:73" x14ac:dyDescent="0.25">
      <c r="A19" s="142"/>
      <c r="B19" s="307"/>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row>
    <row r="20" spans="1:73" x14ac:dyDescent="0.25">
      <c r="A20" s="142"/>
      <c r="B20" s="307"/>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row>
    <row r="21" spans="1:73" x14ac:dyDescent="0.25">
      <c r="A21" s="142"/>
      <c r="B21" s="306"/>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row>
    <row r="22" spans="1:73" x14ac:dyDescent="0.25">
      <c r="A22" s="142"/>
      <c r="B22" s="307"/>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row>
    <row r="23" spans="1:73" x14ac:dyDescent="0.25">
      <c r="A23" s="142"/>
      <c r="B23" s="306"/>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row>
    <row r="24" spans="1:73" x14ac:dyDescent="0.25">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row>
    <row r="25" spans="1:73" x14ac:dyDescent="0.25">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row>
    <row r="26" spans="1:73" x14ac:dyDescent="0.25">
      <c r="A26" s="142"/>
      <c r="B26" s="306"/>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row>
    <row r="27" spans="1:73" x14ac:dyDescent="0.25">
      <c r="A27" s="142"/>
      <c r="B27" s="307"/>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row>
    <row r="28" spans="1:73" x14ac:dyDescent="0.25">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row>
    <row r="29" spans="1:73" x14ac:dyDescent="0.25">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row>
    <row r="30" spans="1:73" x14ac:dyDescent="0.25">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row>
    <row r="31" spans="1:73" x14ac:dyDescent="0.25">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row>
    <row r="32" spans="1:73" x14ac:dyDescent="0.25">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row>
    <row r="33" spans="1:73" x14ac:dyDescent="0.25">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row>
    <row r="34" spans="1:73" x14ac:dyDescent="0.25">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row>
    <row r="35" spans="1:73" x14ac:dyDescent="0.25">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row>
    <row r="36" spans="1:73" x14ac:dyDescent="0.25">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row>
    <row r="37" spans="1:73" x14ac:dyDescent="0.25">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row>
    <row r="38" spans="1:73" x14ac:dyDescent="0.25">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row>
    <row r="39" spans="1:73" x14ac:dyDescent="0.25">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row>
    <row r="40" spans="1:73" x14ac:dyDescent="0.25">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row>
    <row r="41" spans="1:73" x14ac:dyDescent="0.25">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row>
    <row r="42" spans="1:73" x14ac:dyDescent="0.25">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row>
    <row r="43" spans="1:73" x14ac:dyDescent="0.25">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row>
    <row r="44" spans="1:73" x14ac:dyDescent="0.25">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row>
    <row r="45" spans="1:73" x14ac:dyDescent="0.25">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row>
    <row r="46" spans="1:73" x14ac:dyDescent="0.2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row>
    <row r="47" spans="1:73" x14ac:dyDescent="0.25">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row>
    <row r="48" spans="1:73" x14ac:dyDescent="0.25">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row>
    <row r="49" spans="1:73" x14ac:dyDescent="0.25">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row>
    <row r="50" spans="1:73" x14ac:dyDescent="0.25">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row>
    <row r="51" spans="1:73" x14ac:dyDescent="0.25">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row>
    <row r="52" spans="1:73" x14ac:dyDescent="0.25">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row>
    <row r="53" spans="1:73" x14ac:dyDescent="0.25">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row>
    <row r="54" spans="1:73" x14ac:dyDescent="0.25">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row>
    <row r="55" spans="1:73" x14ac:dyDescent="0.25">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row>
    <row r="56" spans="1:73" x14ac:dyDescent="0.25">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row>
    <row r="57" spans="1:73" x14ac:dyDescent="0.25">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row>
    <row r="58" spans="1:73" x14ac:dyDescent="0.25">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row>
    <row r="59" spans="1:73" x14ac:dyDescent="0.25">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row>
    <row r="60" spans="1:73" x14ac:dyDescent="0.25">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row>
    <row r="61" spans="1:73" x14ac:dyDescent="0.25">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row>
    <row r="62" spans="1:73" x14ac:dyDescent="0.25">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row>
    <row r="63" spans="1:73" x14ac:dyDescent="0.25">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row>
    <row r="64" spans="1:73" x14ac:dyDescent="0.25">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row>
    <row r="65" spans="1:73" x14ac:dyDescent="0.25">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row>
    <row r="66" spans="1:73" x14ac:dyDescent="0.25">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row>
    <row r="67" spans="1:73" x14ac:dyDescent="0.25">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row>
    <row r="68" spans="1:73" x14ac:dyDescent="0.25">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row>
    <row r="69" spans="1:73" x14ac:dyDescent="0.25">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row>
    <row r="70" spans="1:73" x14ac:dyDescent="0.25">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row>
    <row r="71" spans="1:73" x14ac:dyDescent="0.25">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row>
    <row r="72" spans="1:73" x14ac:dyDescent="0.25">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row>
    <row r="73" spans="1:73" x14ac:dyDescent="0.25">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row>
    <row r="74" spans="1:73" x14ac:dyDescent="0.25">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row>
    <row r="75" spans="1:73" x14ac:dyDescent="0.25">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row>
    <row r="76" spans="1:73" x14ac:dyDescent="0.25">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row>
    <row r="77" spans="1:73" x14ac:dyDescent="0.25">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row>
    <row r="78" spans="1:73" x14ac:dyDescent="0.25">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row>
    <row r="79" spans="1:73" x14ac:dyDescent="0.25">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row>
    <row r="80" spans="1:73" x14ac:dyDescent="0.25">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row>
    <row r="81" spans="1:73" x14ac:dyDescent="0.25">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row>
    <row r="82" spans="1:73" x14ac:dyDescent="0.25">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row>
    <row r="83" spans="1:73" x14ac:dyDescent="0.25">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row>
    <row r="84" spans="1:73" x14ac:dyDescent="0.25">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row>
    <row r="85" spans="1:73" x14ac:dyDescent="0.25">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row>
    <row r="86" spans="1:73" x14ac:dyDescent="0.25">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row>
    <row r="87" spans="1:73" x14ac:dyDescent="0.25">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row>
    <row r="88" spans="1:73" x14ac:dyDescent="0.25">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row>
    <row r="89" spans="1:73" x14ac:dyDescent="0.25">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row>
    <row r="90" spans="1:73" x14ac:dyDescent="0.25">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row>
    <row r="91" spans="1:73" x14ac:dyDescent="0.25">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row>
    <row r="92" spans="1:73" x14ac:dyDescent="0.25">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row>
    <row r="93" spans="1:73" x14ac:dyDescent="0.25">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row>
    <row r="94" spans="1:73" x14ac:dyDescent="0.25">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row>
    <row r="95" spans="1:73" x14ac:dyDescent="0.25">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row>
    <row r="96" spans="1:73" x14ac:dyDescent="0.25">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row>
    <row r="97" spans="1:36" x14ac:dyDescent="0.25">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row>
    <row r="98" spans="1:36" x14ac:dyDescent="0.25">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row>
    <row r="99" spans="1:36" x14ac:dyDescent="0.25">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row>
    <row r="100" spans="1:36" x14ac:dyDescent="0.25">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row>
    <row r="101" spans="1:36" x14ac:dyDescent="0.25">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row>
    <row r="102" spans="1:36" x14ac:dyDescent="0.25">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row>
    <row r="103" spans="1:36" x14ac:dyDescent="0.25">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row>
    <row r="104" spans="1:36" x14ac:dyDescent="0.25">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row>
    <row r="105" spans="1:36" x14ac:dyDescent="0.25">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row>
    <row r="106" spans="1:36" x14ac:dyDescent="0.25">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row>
    <row r="107" spans="1:36" x14ac:dyDescent="0.25">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row>
    <row r="108" spans="1:36" x14ac:dyDescent="0.25">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row>
    <row r="109" spans="1:36" x14ac:dyDescent="0.25">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row>
    <row r="110" spans="1:36" x14ac:dyDescent="0.25">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row>
    <row r="111" spans="1:36" x14ac:dyDescent="0.25">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row>
    <row r="112" spans="1:36" x14ac:dyDescent="0.25">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row>
    <row r="113" spans="1:36" x14ac:dyDescent="0.25">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row>
    <row r="114" spans="1:36" x14ac:dyDescent="0.25">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row>
    <row r="115" spans="1:36" x14ac:dyDescent="0.25">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row>
    <row r="116" spans="1:36" x14ac:dyDescent="0.25">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row>
    <row r="117" spans="1:36" x14ac:dyDescent="0.25">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row>
    <row r="118" spans="1:36" x14ac:dyDescent="0.25">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row>
    <row r="119" spans="1:36" x14ac:dyDescent="0.25">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row>
    <row r="120" spans="1:36" x14ac:dyDescent="0.25">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row>
    <row r="121" spans="1:36" x14ac:dyDescent="0.25">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row>
    <row r="122" spans="1:36" x14ac:dyDescent="0.25">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row>
    <row r="123" spans="1:36" x14ac:dyDescent="0.25">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row>
    <row r="124" spans="1:36" x14ac:dyDescent="0.25">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row>
    <row r="125" spans="1:36" x14ac:dyDescent="0.25">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row>
    <row r="126" spans="1:36" x14ac:dyDescent="0.25">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row>
    <row r="127" spans="1:36" x14ac:dyDescent="0.25">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row>
    <row r="128" spans="1:36" x14ac:dyDescent="0.25">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row>
    <row r="129" spans="1:36" x14ac:dyDescent="0.25">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row>
    <row r="130" spans="1:36" x14ac:dyDescent="0.25">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row>
    <row r="131" spans="1:36" x14ac:dyDescent="0.25">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row>
    <row r="132" spans="1:36" x14ac:dyDescent="0.25">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row>
    <row r="133" spans="1:36" x14ac:dyDescent="0.25">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row>
    <row r="134" spans="1:36" x14ac:dyDescent="0.25">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row>
    <row r="135" spans="1:36" x14ac:dyDescent="0.25">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row>
    <row r="136" spans="1:36" x14ac:dyDescent="0.25">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row>
    <row r="137" spans="1:36" x14ac:dyDescent="0.25">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row>
    <row r="138" spans="1:36" x14ac:dyDescent="0.25">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row>
    <row r="139" spans="1:36" x14ac:dyDescent="0.25">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row>
    <row r="140" spans="1:36" x14ac:dyDescent="0.25">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row>
    <row r="141" spans="1:36" x14ac:dyDescent="0.25">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row>
    <row r="142" spans="1:36" x14ac:dyDescent="0.25">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row>
    <row r="143" spans="1:36" x14ac:dyDescent="0.25">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row>
    <row r="144" spans="1:36" x14ac:dyDescent="0.25">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row>
    <row r="145" spans="1:36" x14ac:dyDescent="0.25">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row>
    <row r="146" spans="1:36" x14ac:dyDescent="0.25">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row>
    <row r="147" spans="1:36" x14ac:dyDescent="0.25">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row>
    <row r="148" spans="1:36" x14ac:dyDescent="0.25">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row>
    <row r="149" spans="1:36" x14ac:dyDescent="0.25">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row>
    <row r="150" spans="1:36" x14ac:dyDescent="0.25">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row>
    <row r="151" spans="1:36" x14ac:dyDescent="0.25">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row>
    <row r="152" spans="1:36" x14ac:dyDescent="0.25">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row>
    <row r="153" spans="1:36" x14ac:dyDescent="0.25">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row>
    <row r="154" spans="1:36" x14ac:dyDescent="0.25">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row>
    <row r="155" spans="1:36" x14ac:dyDescent="0.25">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row>
    <row r="156" spans="1:36" x14ac:dyDescent="0.25">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row>
    <row r="157" spans="1:36" x14ac:dyDescent="0.25">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row>
    <row r="158" spans="1:36" x14ac:dyDescent="0.25">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row>
    <row r="159" spans="1:36" x14ac:dyDescent="0.25">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row>
    <row r="160" spans="1:36" x14ac:dyDescent="0.25">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row>
    <row r="161" spans="1:36" x14ac:dyDescent="0.25">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row>
    <row r="162" spans="1:36" x14ac:dyDescent="0.25">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row>
    <row r="163" spans="1:36" x14ac:dyDescent="0.25">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row>
    <row r="164" spans="1:36" x14ac:dyDescent="0.25">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row>
    <row r="165" spans="1:36" x14ac:dyDescent="0.25">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row>
    <row r="166" spans="1:36" x14ac:dyDescent="0.25">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row>
    <row r="167" spans="1:36" x14ac:dyDescent="0.25">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row>
    <row r="168" spans="1:36" x14ac:dyDescent="0.25">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row>
    <row r="169" spans="1:36" x14ac:dyDescent="0.25">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row>
    <row r="170" spans="1:36" x14ac:dyDescent="0.25">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row>
    <row r="171" spans="1:36" x14ac:dyDescent="0.25">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row>
    <row r="172" spans="1:36" x14ac:dyDescent="0.25">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row>
    <row r="173" spans="1:36" x14ac:dyDescent="0.25">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row>
    <row r="174" spans="1:36" x14ac:dyDescent="0.25">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row>
    <row r="175" spans="1:36" x14ac:dyDescent="0.25">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row>
    <row r="176" spans="1:36" x14ac:dyDescent="0.25">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row>
    <row r="177" spans="1:36" x14ac:dyDescent="0.25">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row>
    <row r="178" spans="1:36" x14ac:dyDescent="0.25">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row>
    <row r="179" spans="1:36" x14ac:dyDescent="0.25">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row>
    <row r="180" spans="1:36" x14ac:dyDescent="0.25">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row>
    <row r="181" spans="1:36" x14ac:dyDescent="0.25">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row>
    <row r="182" spans="1:36" x14ac:dyDescent="0.25">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row>
    <row r="183" spans="1:36" x14ac:dyDescent="0.25">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row>
    <row r="184" spans="1:36" x14ac:dyDescent="0.25">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row>
    <row r="185" spans="1:36" x14ac:dyDescent="0.25">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row>
    <row r="186" spans="1:36" x14ac:dyDescent="0.25">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row>
    <row r="187" spans="1:36" x14ac:dyDescent="0.25">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row>
    <row r="188" spans="1:36" x14ac:dyDescent="0.25">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row>
    <row r="189" spans="1:36" x14ac:dyDescent="0.25">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row>
    <row r="190" spans="1:36" x14ac:dyDescent="0.25">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row>
    <row r="191" spans="1:36" x14ac:dyDescent="0.25">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row>
    <row r="192" spans="1:36" x14ac:dyDescent="0.25">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row>
    <row r="193" spans="1:36" x14ac:dyDescent="0.25">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row>
    <row r="194" spans="1:36" x14ac:dyDescent="0.25">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row>
    <row r="195" spans="1:36" x14ac:dyDescent="0.25">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row>
    <row r="196" spans="1:36" x14ac:dyDescent="0.25">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row>
    <row r="197" spans="1:36" x14ac:dyDescent="0.25">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row>
    <row r="198" spans="1:36" x14ac:dyDescent="0.25">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row>
    <row r="199" spans="1:36" x14ac:dyDescent="0.25">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row>
    <row r="200" spans="1:36" x14ac:dyDescent="0.25">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row>
    <row r="201" spans="1:36" x14ac:dyDescent="0.25">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row>
    <row r="202" spans="1:36" x14ac:dyDescent="0.25">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row>
    <row r="203" spans="1:36" x14ac:dyDescent="0.25">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row>
    <row r="204" spans="1:36" x14ac:dyDescent="0.25">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row>
    <row r="205" spans="1:36" x14ac:dyDescent="0.25">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row>
    <row r="206" spans="1:36" x14ac:dyDescent="0.25">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row>
    <row r="207" spans="1:36" x14ac:dyDescent="0.25">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row>
    <row r="208" spans="1:36" x14ac:dyDescent="0.25">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2"/>
    </row>
    <row r="209" spans="1:36" x14ac:dyDescent="0.25">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row>
    <row r="210" spans="1:36" x14ac:dyDescent="0.25">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2"/>
      <c r="AJ210" s="142"/>
    </row>
    <row r="211" spans="1:36" x14ac:dyDescent="0.25">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row>
    <row r="212" spans="1:36" x14ac:dyDescent="0.25">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c r="AG212" s="142"/>
      <c r="AH212" s="142"/>
      <c r="AI212" s="142"/>
      <c r="AJ212" s="142"/>
    </row>
    <row r="213" spans="1:36" x14ac:dyDescent="0.25">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row>
    <row r="214" spans="1:36" x14ac:dyDescent="0.25">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c r="AG214" s="142"/>
      <c r="AH214" s="142"/>
      <c r="AI214" s="142"/>
      <c r="AJ214" s="142"/>
    </row>
    <row r="215" spans="1:36" x14ac:dyDescent="0.25">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2"/>
    </row>
    <row r="216" spans="1:36" x14ac:dyDescent="0.25">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c r="AG216" s="142"/>
      <c r="AH216" s="142"/>
      <c r="AI216" s="142"/>
      <c r="AJ216" s="142"/>
    </row>
    <row r="217" spans="1:36" x14ac:dyDescent="0.25">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c r="AE217" s="142"/>
      <c r="AF217" s="142"/>
      <c r="AG217" s="142"/>
      <c r="AH217" s="142"/>
      <c r="AI217" s="142"/>
      <c r="AJ217" s="142"/>
    </row>
    <row r="218" spans="1:36" x14ac:dyDescent="0.25">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c r="AG218" s="142"/>
      <c r="AH218" s="142"/>
      <c r="AI218" s="142"/>
      <c r="AJ218" s="142"/>
    </row>
    <row r="219" spans="1:36" x14ac:dyDescent="0.25">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c r="AG219" s="142"/>
      <c r="AH219" s="142"/>
      <c r="AI219" s="142"/>
      <c r="AJ219" s="142"/>
    </row>
    <row r="220" spans="1:36" x14ac:dyDescent="0.25">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c r="AG220" s="142"/>
      <c r="AH220" s="142"/>
      <c r="AI220" s="142"/>
      <c r="AJ220" s="142"/>
    </row>
    <row r="221" spans="1:36" x14ac:dyDescent="0.25">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row>
    <row r="222" spans="1:36" x14ac:dyDescent="0.25">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c r="AG222" s="142"/>
      <c r="AH222" s="142"/>
      <c r="AI222" s="142"/>
      <c r="AJ222" s="142"/>
    </row>
    <row r="223" spans="1:36" x14ac:dyDescent="0.25">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c r="AG223" s="142"/>
      <c r="AH223" s="142"/>
      <c r="AI223" s="142"/>
      <c r="AJ223" s="142"/>
    </row>
    <row r="224" spans="1:36" x14ac:dyDescent="0.25">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row>
    <row r="225" spans="1:36" x14ac:dyDescent="0.25">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row>
    <row r="226" spans="1:36" x14ac:dyDescent="0.25">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row>
    <row r="227" spans="1:36" x14ac:dyDescent="0.25">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row>
    <row r="228" spans="1:36" x14ac:dyDescent="0.25">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row>
    <row r="229" spans="1:36" x14ac:dyDescent="0.25">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row>
    <row r="230" spans="1:36" x14ac:dyDescent="0.25">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row>
    <row r="231" spans="1:36" x14ac:dyDescent="0.25">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row>
    <row r="232" spans="1:36" x14ac:dyDescent="0.25">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row>
    <row r="233" spans="1:36" x14ac:dyDescent="0.25">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row>
    <row r="234" spans="1:36" x14ac:dyDescent="0.25">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c r="AG234" s="142"/>
      <c r="AH234" s="142"/>
      <c r="AI234" s="142"/>
      <c r="AJ234" s="142"/>
    </row>
    <row r="235" spans="1:36" x14ac:dyDescent="0.25">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row>
    <row r="236" spans="1:36" x14ac:dyDescent="0.25">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c r="AH236" s="142"/>
      <c r="AI236" s="142"/>
      <c r="AJ236" s="142"/>
    </row>
    <row r="237" spans="1:36" x14ac:dyDescent="0.25">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row>
    <row r="238" spans="1:36" x14ac:dyDescent="0.25">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2"/>
    </row>
    <row r="239" spans="1:36" x14ac:dyDescent="0.25">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row>
    <row r="240" spans="1:36" x14ac:dyDescent="0.25">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c r="AG240" s="142"/>
      <c r="AH240" s="142"/>
      <c r="AI240" s="142"/>
      <c r="AJ240" s="142"/>
    </row>
    <row r="241" spans="1:36" x14ac:dyDescent="0.25">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row>
    <row r="242" spans="1:36" x14ac:dyDescent="0.25">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c r="AG242" s="142"/>
      <c r="AH242" s="142"/>
      <c r="AI242" s="142"/>
      <c r="AJ242" s="142"/>
    </row>
    <row r="243" spans="1:36" x14ac:dyDescent="0.25">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2"/>
    </row>
    <row r="244" spans="1:36" x14ac:dyDescent="0.25">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row>
    <row r="245" spans="1:36" x14ac:dyDescent="0.25">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2"/>
    </row>
    <row r="246" spans="1:36" x14ac:dyDescent="0.25">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2"/>
    </row>
    <row r="247" spans="1:36" x14ac:dyDescent="0.25">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2"/>
    </row>
    <row r="248" spans="1:36" x14ac:dyDescent="0.25">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row>
    <row r="249" spans="1:36" x14ac:dyDescent="0.25">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row>
    <row r="250" spans="1:36" x14ac:dyDescent="0.25">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42"/>
      <c r="AI250" s="142"/>
      <c r="AJ250" s="142"/>
    </row>
    <row r="251" spans="1:36" x14ac:dyDescent="0.25">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c r="AD251" s="142"/>
      <c r="AE251" s="142"/>
      <c r="AF251" s="142"/>
      <c r="AG251" s="142"/>
      <c r="AH251" s="142"/>
      <c r="AI251" s="142"/>
      <c r="AJ251" s="142"/>
    </row>
    <row r="252" spans="1:36" x14ac:dyDescent="0.25">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E252" s="142"/>
      <c r="AF252" s="142"/>
      <c r="AG252" s="142"/>
      <c r="AH252" s="142"/>
      <c r="AI252" s="142"/>
      <c r="AJ252" s="142"/>
    </row>
  </sheetData>
  <sheetProtection algorithmName="SHA-512" hashValue="HUCJR7DyDB+YzZ95YhDueeSwJFIlHN25QBh9JCc4bFWy+yRFgsLK1TjPt78fnLJG1yGlJxpUY8RDDGNknbq6qA==" saltValue="5MPJ52tIVD8VsKnq9wnwJg==" spinCount="100000" sheet="1" formatCells="0" selectLockedCells="1"/>
  <customSheetViews>
    <customSheetView guid="{46FA8FB2-CEEC-41E4-BFE0-0649DAC6661A}" showRowCol="0" topLeftCell="A2">
      <selection activeCell="D13" sqref="D13"/>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pageSetUpPr fitToPage="1"/>
  </sheetPr>
  <dimension ref="B1:AM64"/>
  <sheetViews>
    <sheetView showGridLines="0" showRowColHeaders="0" zoomScaleNormal="100" workbookViewId="0">
      <pane ySplit="14" topLeftCell="A15" activePane="bottomLeft" state="frozen"/>
      <selection pane="bottomLeft" activeCell="C10" sqref="C10"/>
    </sheetView>
  </sheetViews>
  <sheetFormatPr baseColWidth="10" defaultColWidth="11.42578125" defaultRowHeight="15" x14ac:dyDescent="0.25"/>
  <cols>
    <col min="1" max="1" width="1.5703125" style="4" customWidth="1"/>
    <col min="2" max="2" width="3.85546875" style="113" customWidth="1"/>
    <col min="3" max="3" width="32.42578125" style="4" customWidth="1"/>
    <col min="4" max="4" width="71.7109375" style="4" customWidth="1"/>
    <col min="5" max="5" width="21.140625" style="4" customWidth="1"/>
    <col min="6" max="6" width="3.42578125" style="4" customWidth="1"/>
    <col min="7" max="7" width="38.5703125" style="4" hidden="1" customWidth="1"/>
    <col min="8" max="8" width="0.85546875" style="5" hidden="1" customWidth="1"/>
    <col min="9" max="13" width="6.140625" style="5" customWidth="1"/>
    <col min="14" max="14" width="0.85546875" style="5" customWidth="1"/>
    <col min="15" max="15" width="5.5703125" style="5" customWidth="1"/>
    <col min="16" max="16" width="1.5703125" style="5" customWidth="1"/>
    <col min="17" max="17" width="10.140625" style="32" hidden="1" customWidth="1"/>
    <col min="18" max="18" width="10.42578125" style="5" customWidth="1"/>
    <col min="19" max="19" width="1.85546875" style="4" customWidth="1"/>
    <col min="20" max="20" width="106.42578125" style="4" customWidth="1"/>
    <col min="21" max="21" width="11.42578125" style="4" customWidth="1"/>
    <col min="22" max="22" width="5.5703125" style="4" customWidth="1"/>
    <col min="23" max="26" width="5.5703125" style="4" hidden="1" customWidth="1"/>
    <col min="27" max="34" width="11.42578125" style="4" hidden="1" customWidth="1"/>
    <col min="35" max="35" width="11.42578125" style="62" hidden="1" customWidth="1"/>
    <col min="36" max="36" width="11.42578125" style="4" hidden="1" customWidth="1"/>
    <col min="37" max="38" width="11.42578125" style="62" hidden="1" customWidth="1"/>
    <col min="39" max="39" width="11.42578125" style="4" hidden="1" customWidth="1"/>
    <col min="40" max="43" width="11.42578125" style="4" customWidth="1"/>
    <col min="44" max="16384" width="11.42578125" style="4"/>
  </cols>
  <sheetData>
    <row r="1" spans="2:38" s="62" customFormat="1" hidden="1" x14ac:dyDescent="0.25">
      <c r="B1" s="361"/>
      <c r="H1" s="32"/>
      <c r="I1" s="32"/>
      <c r="J1" s="32"/>
      <c r="K1" s="32"/>
      <c r="L1" s="32"/>
      <c r="M1" s="32"/>
      <c r="N1" s="32"/>
      <c r="O1" s="32"/>
      <c r="P1" s="32"/>
      <c r="Q1" s="32"/>
      <c r="R1" s="32"/>
      <c r="AK1" s="25" t="s">
        <v>54</v>
      </c>
    </row>
    <row r="2" spans="2:38" s="73" customFormat="1" ht="20.100000000000001" customHeight="1" x14ac:dyDescent="0.25">
      <c r="B2" s="76" t="s">
        <v>335</v>
      </c>
      <c r="Q2" s="24"/>
      <c r="AI2" s="24"/>
    </row>
    <row r="3" spans="2:38" s="342" customFormat="1" ht="15" customHeight="1" x14ac:dyDescent="0.25">
      <c r="B3" s="362" t="s">
        <v>48</v>
      </c>
      <c r="H3" s="54"/>
      <c r="I3" s="54"/>
      <c r="J3" s="54"/>
      <c r="K3" s="54"/>
      <c r="L3" s="54"/>
      <c r="M3" s="54"/>
      <c r="N3" s="54"/>
      <c r="O3" s="54"/>
      <c r="P3" s="54"/>
      <c r="Q3" s="327"/>
      <c r="R3" s="54"/>
      <c r="AI3" s="343"/>
      <c r="AK3" s="343" t="s">
        <v>397</v>
      </c>
      <c r="AL3" s="343"/>
    </row>
    <row r="4" spans="2:38" s="52" customFormat="1" ht="21" customHeight="1" x14ac:dyDescent="0.35">
      <c r="B4" s="363" t="str">
        <f>CONCATENATE('Ihre Notizen'!B4," ",'0_Allg_Eingaben'!C15," | ",'0_Allg_Eingaben'!C17)</f>
        <v>Prozessbegleitende Nachhaltigkeitsbewertung Muster | 1.Bewertung</v>
      </c>
      <c r="H4" s="54"/>
      <c r="I4" s="54"/>
      <c r="J4" s="54"/>
      <c r="K4" s="54"/>
      <c r="L4" s="54"/>
      <c r="M4" s="54"/>
      <c r="N4" s="54"/>
      <c r="O4" s="54"/>
      <c r="P4" s="54"/>
      <c r="Q4" s="327"/>
      <c r="R4" s="54"/>
      <c r="S4" s="57"/>
      <c r="T4" s="55"/>
      <c r="AI4" s="63"/>
      <c r="AK4" s="63"/>
      <c r="AL4" s="63"/>
    </row>
    <row r="5" spans="2:38" s="52" customFormat="1" ht="3.95" customHeight="1" x14ac:dyDescent="0.25">
      <c r="B5" s="364"/>
      <c r="D5" s="58"/>
      <c r="E5" s="58"/>
      <c r="F5" s="58"/>
      <c r="G5" s="59"/>
      <c r="H5" s="54"/>
      <c r="I5" s="54"/>
      <c r="J5" s="54"/>
      <c r="K5" s="54"/>
      <c r="L5" s="54"/>
      <c r="M5" s="54"/>
      <c r="N5" s="54"/>
      <c r="O5" s="54"/>
      <c r="P5" s="54"/>
      <c r="Q5" s="327"/>
      <c r="R5" s="54"/>
      <c r="T5" s="55"/>
      <c r="AI5" s="63"/>
      <c r="AK5" s="63"/>
      <c r="AL5" s="63"/>
    </row>
    <row r="6" spans="2:38" s="47" customFormat="1" ht="3.95" customHeight="1" x14ac:dyDescent="0.25">
      <c r="B6" s="365"/>
      <c r="D6" s="48"/>
      <c r="E6" s="48"/>
      <c r="F6" s="48"/>
      <c r="G6" s="49"/>
      <c r="H6" s="50"/>
      <c r="I6" s="50"/>
      <c r="J6" s="50"/>
      <c r="K6" s="50"/>
      <c r="L6" s="50"/>
      <c r="M6" s="50"/>
      <c r="N6" s="50"/>
      <c r="O6" s="50"/>
      <c r="P6" s="50"/>
      <c r="Q6" s="328"/>
      <c r="R6" s="50"/>
      <c r="T6" s="51"/>
      <c r="AI6" s="64"/>
      <c r="AK6" s="64"/>
      <c r="AL6" s="64"/>
    </row>
    <row r="7" spans="2:38" ht="6.95" customHeight="1" thickBot="1" x14ac:dyDescent="0.3">
      <c r="D7" s="13"/>
      <c r="E7" s="13"/>
      <c r="F7" s="13"/>
      <c r="G7" s="14"/>
      <c r="T7" s="33"/>
    </row>
    <row r="8" spans="2:38" ht="24" customHeight="1" thickTop="1" x14ac:dyDescent="0.25">
      <c r="B8" s="344" t="s">
        <v>191</v>
      </c>
      <c r="D8" s="13"/>
      <c r="E8" s="394" t="s">
        <v>325</v>
      </c>
      <c r="F8" s="296"/>
      <c r="G8" s="319" t="s">
        <v>147</v>
      </c>
      <c r="I8" s="398"/>
      <c r="J8" s="398"/>
      <c r="K8" s="398"/>
      <c r="L8" s="398"/>
      <c r="M8" s="398"/>
      <c r="N8" s="264"/>
      <c r="O8" s="398"/>
      <c r="S8" s="5"/>
      <c r="T8" s="385" t="s">
        <v>149</v>
      </c>
      <c r="AK8" s="62" t="s">
        <v>396</v>
      </c>
    </row>
    <row r="9" spans="2:38" ht="24" customHeight="1" x14ac:dyDescent="0.25">
      <c r="D9" s="13"/>
      <c r="E9" s="394"/>
      <c r="F9" s="296"/>
      <c r="G9" s="320" t="s">
        <v>146</v>
      </c>
      <c r="I9" s="398"/>
      <c r="J9" s="398"/>
      <c r="K9" s="398"/>
      <c r="L9" s="398"/>
      <c r="M9" s="398"/>
      <c r="N9" s="264"/>
      <c r="O9" s="398"/>
      <c r="S9" s="5"/>
      <c r="T9" s="385"/>
    </row>
    <row r="10" spans="2:38" ht="24" customHeight="1" x14ac:dyDescent="0.25">
      <c r="E10" s="394"/>
      <c r="F10" s="296"/>
      <c r="G10" s="321" t="s">
        <v>145</v>
      </c>
      <c r="I10" s="398"/>
      <c r="J10" s="398"/>
      <c r="K10" s="398"/>
      <c r="L10" s="398"/>
      <c r="M10" s="398"/>
      <c r="N10" s="264"/>
      <c r="O10" s="398"/>
      <c r="S10" s="5"/>
      <c r="T10" s="385"/>
    </row>
    <row r="11" spans="2:38" ht="24" customHeight="1" x14ac:dyDescent="0.25">
      <c r="E11" s="394"/>
      <c r="G11" s="322" t="s">
        <v>144</v>
      </c>
      <c r="I11" s="398"/>
      <c r="J11" s="398"/>
      <c r="K11" s="398"/>
      <c r="L11" s="398"/>
      <c r="M11" s="398"/>
      <c r="N11" s="264"/>
      <c r="O11" s="398"/>
      <c r="S11" s="5"/>
      <c r="T11" s="385"/>
    </row>
    <row r="12" spans="2:38" ht="24" customHeight="1" thickBot="1" x14ac:dyDescent="0.3">
      <c r="G12" s="323" t="s">
        <v>148</v>
      </c>
      <c r="I12" s="216">
        <v>-2</v>
      </c>
      <c r="J12" s="280">
        <v>-1</v>
      </c>
      <c r="K12" s="214">
        <v>0</v>
      </c>
      <c r="L12" s="281">
        <v>1</v>
      </c>
      <c r="M12" s="217">
        <v>2</v>
      </c>
      <c r="O12" s="332" t="s">
        <v>38</v>
      </c>
      <c r="S12" s="5"/>
      <c r="T12" s="5"/>
    </row>
    <row r="13" spans="2:38" ht="20.100000000000001" customHeight="1" thickTop="1" x14ac:dyDescent="0.25">
      <c r="B13" s="396" t="s">
        <v>209</v>
      </c>
      <c r="C13" s="396"/>
      <c r="D13" s="293" t="s">
        <v>26</v>
      </c>
      <c r="F13" s="293"/>
      <c r="G13" s="294" t="s">
        <v>186</v>
      </c>
      <c r="I13" s="399" t="s">
        <v>128</v>
      </c>
      <c r="J13" s="399"/>
      <c r="K13" s="399"/>
      <c r="L13" s="399"/>
      <c r="M13" s="399"/>
      <c r="R13" s="294" t="s">
        <v>236</v>
      </c>
      <c r="S13" s="5"/>
      <c r="T13" s="294" t="s">
        <v>187</v>
      </c>
    </row>
    <row r="14" spans="2:38" s="6" customFormat="1" ht="3.95" customHeight="1" x14ac:dyDescent="0.4">
      <c r="B14" s="366"/>
      <c r="D14" s="34"/>
      <c r="E14" s="34"/>
      <c r="F14" s="34"/>
      <c r="H14" s="35"/>
      <c r="I14" s="35"/>
      <c r="J14" s="35"/>
      <c r="K14" s="35"/>
      <c r="L14" s="35"/>
      <c r="M14" s="35"/>
      <c r="N14" s="35"/>
      <c r="O14" s="35"/>
      <c r="P14" s="35"/>
      <c r="Q14" s="329"/>
      <c r="R14" s="35"/>
      <c r="S14" s="44"/>
      <c r="V14" s="99"/>
      <c r="Z14" s="99"/>
      <c r="AI14" s="65"/>
      <c r="AK14" s="65"/>
      <c r="AL14" s="65"/>
    </row>
    <row r="15" spans="2:38" ht="60" customHeight="1" x14ac:dyDescent="0.25">
      <c r="B15" s="354" t="str">
        <f>Filter_Kriterienpruefung!M1</f>
        <v>1a</v>
      </c>
      <c r="C15" s="355" t="str">
        <f>Filter_Kriterienpruefung!O1</f>
        <v>Leistungsfähigkeit (System A)</v>
      </c>
      <c r="D15" s="397" t="str">
        <f>Filter_Kriterienpruefung!Q1</f>
        <v>Wie wirkt sich die Infrastrukturlösung auf die Fähigkeit des Systems A aus, die vorgesehene Infrastruktur-Dienstleistung sicher zu erbringen? (leistungsfähiger = positiv)</v>
      </c>
      <c r="E15" s="397"/>
      <c r="F15" s="356"/>
      <c r="G15" s="70" t="s">
        <v>37</v>
      </c>
      <c r="H15" s="46"/>
      <c r="I15" s="330"/>
      <c r="J15" s="330"/>
      <c r="K15" s="330"/>
      <c r="L15" s="330"/>
      <c r="M15" s="330"/>
      <c r="N15" s="46"/>
      <c r="O15" s="333"/>
      <c r="P15" s="46"/>
      <c r="Q15" s="331">
        <v>0</v>
      </c>
      <c r="R15" s="370" t="str">
        <f t="shared" ref="R15:R55" si="0">AI15</f>
        <v>?</v>
      </c>
      <c r="T15" s="310" t="str">
        <f>IF(INDEX(Krit_Erläuterungen!$B$6:$B$46,MATCH(Schritt4_Einzelbewertung!C15,Krit_Erläuterungen!$A$6:$A$46,0))=0,"",INDEX(Krit_Erläuterungen!$B$6:$B$46,MATCH(Schritt4_Einzelbewertung!C15,Krit_Erläuterungen!$A$6:$A$46,0)))</f>
        <v xml:space="preserve">Einschätzbar beispielsweise an der Wirkung auf die absolut durch eine Infrastruktur bereitstellbare Leistung bzw. Arbeit. Wird die mögliche Höchstlast in Höhe, Zeitpunkt der Bereitstellung oder Zeitraum der Lieferbarkeit beeinflusst? </v>
      </c>
      <c r="AB15" s="326"/>
      <c r="AI15" s="62" t="str">
        <f>IFERROR(INDEX($AK$59:$AK$64,MATCH(Q15,$AL$59:$AL$64,0)),"?")</f>
        <v>?</v>
      </c>
    </row>
    <row r="16" spans="2:38" ht="60" customHeight="1" x14ac:dyDescent="0.25">
      <c r="B16" s="354" t="str">
        <f>Filter_Kriterienpruefung!M2</f>
        <v>1b</v>
      </c>
      <c r="C16" s="355" t="str">
        <f>Filter_Kriterienpruefung!O2</f>
        <v>Leistungsfähigkeit (System B)</v>
      </c>
      <c r="D16" s="397" t="str">
        <f>Filter_Kriterienpruefung!Q2</f>
        <v>Wie wirkt sich die Infrastrukturlösung auf die Fähigkeit des Systems B aus, die vorgesehene Infrastruktur-Dienstleistung sicher zu erbringen? (leistungsfähiger = positiv)</v>
      </c>
      <c r="E16" s="397"/>
      <c r="F16" s="356"/>
      <c r="G16" s="70" t="s">
        <v>37</v>
      </c>
      <c r="H16" s="46"/>
      <c r="I16" s="330"/>
      <c r="J16" s="330"/>
      <c r="K16" s="330"/>
      <c r="L16" s="330"/>
      <c r="M16" s="330"/>
      <c r="N16" s="46"/>
      <c r="O16" s="333"/>
      <c r="P16" s="46"/>
      <c r="Q16" s="331">
        <v>0</v>
      </c>
      <c r="R16" s="370" t="str">
        <f t="shared" si="0"/>
        <v>?</v>
      </c>
      <c r="T16" s="310" t="str">
        <f>IF(INDEX(Krit_Erläuterungen!$B$6:$B$46,MATCH(Schritt4_Einzelbewertung!C16,Krit_Erläuterungen!$A$6:$A$46,0))=0,"",INDEX(Krit_Erläuterungen!$B$6:$B$46,MATCH(Schritt4_Einzelbewertung!C16,Krit_Erläuterungen!$A$6:$A$46,0)))</f>
        <v xml:space="preserve">Einschätzbar beispielsweise an der Wirkung auf die absolut durch eine Infrastruktur bereitstellbare Leistung bzw. Arbeit. Wird die mögliche Höchstlast in Höhe, Zeitpunkt der Bereitstellung oder Zeitraum der Lieferbarkeit beeinflusst? </v>
      </c>
      <c r="V16" s="326"/>
      <c r="W16" s="326"/>
      <c r="X16" s="326"/>
      <c r="Y16" s="326"/>
      <c r="Z16" s="326"/>
      <c r="AI16" s="62" t="str">
        <f t="shared" ref="AI16:AI55" si="1">IFERROR(INDEX($AK$59:$AK$64,MATCH(Q16,$AL$59:$AL$64,0)),"?")</f>
        <v>?</v>
      </c>
    </row>
    <row r="17" spans="2:35" ht="60" customHeight="1" x14ac:dyDescent="0.25">
      <c r="B17" s="354" t="str">
        <f>Filter_Kriterienpruefung!M3</f>
        <v>2a</v>
      </c>
      <c r="C17" s="355" t="str">
        <f>Filter_Kriterienpruefung!O3</f>
        <v>Störungsanfälligkeit (System A)</v>
      </c>
      <c r="D17" s="397" t="str">
        <f>Filter_Kriterienpruefung!Q3</f>
        <v>Welchen  Einfluss hat die Infrastrukturlösung auf die Störungsanfälligkeit im System A? (weniger Störungen erwartet = positiv)</v>
      </c>
      <c r="E17" s="397"/>
      <c r="F17" s="356"/>
      <c r="G17" s="70" t="s">
        <v>37</v>
      </c>
      <c r="H17" s="46"/>
      <c r="I17" s="330"/>
      <c r="J17" s="330"/>
      <c r="K17" s="330"/>
      <c r="L17" s="330"/>
      <c r="M17" s="330"/>
      <c r="N17" s="46"/>
      <c r="O17" s="333"/>
      <c r="P17" s="46"/>
      <c r="Q17" s="331">
        <v>0</v>
      </c>
      <c r="R17" s="370" t="str">
        <f t="shared" si="0"/>
        <v>?</v>
      </c>
      <c r="T17" s="310" t="str">
        <f>IF(INDEX(Krit_Erläuterungen!$B$6:$B$46,MATCH(Schritt4_Einzelbewertung!C17,Krit_Erläuterungen!$A$6:$A$46,0))=0,"",INDEX(Krit_Erläuterungen!$B$6:$B$46,MATCH(Schritt4_Einzelbewertung!C17,Krit_Erläuterungen!$A$6:$A$46,0)))</f>
        <v>Hier kann es um unmittelbar eintretende Störungen, wie Extremwetter (z.B. Hitze, Trockenheit, Starkniederschläge, Sturm, Schneefall), oder um externe Störquellen im Allgemeinen gehen.</v>
      </c>
      <c r="AE17" s="117"/>
      <c r="AG17" s="7"/>
      <c r="AI17" s="62" t="str">
        <f t="shared" si="1"/>
        <v>?</v>
      </c>
    </row>
    <row r="18" spans="2:35" ht="60" customHeight="1" x14ac:dyDescent="0.25">
      <c r="B18" s="354" t="str">
        <f>Filter_Kriterienpruefung!M4</f>
        <v>2b</v>
      </c>
      <c r="C18" s="355" t="str">
        <f>Filter_Kriterienpruefung!O4</f>
        <v>Störungsanfälligkeit (System B)</v>
      </c>
      <c r="D18" s="397" t="str">
        <f>Filter_Kriterienpruefung!Q4</f>
        <v>Welchen  Einfluss hat die Infrastrukturlösung auf die Störungsanfälligkeit im System B? (weniger Störungen erwartet = positiv)</v>
      </c>
      <c r="E18" s="397"/>
      <c r="F18" s="356"/>
      <c r="G18" s="70" t="s">
        <v>37</v>
      </c>
      <c r="H18" s="46"/>
      <c r="I18" s="330"/>
      <c r="J18" s="330"/>
      <c r="K18" s="330"/>
      <c r="L18" s="330"/>
      <c r="M18" s="330"/>
      <c r="N18" s="46"/>
      <c r="O18" s="333"/>
      <c r="P18" s="46"/>
      <c r="Q18" s="331">
        <v>0</v>
      </c>
      <c r="R18" s="370" t="str">
        <f t="shared" si="0"/>
        <v>?</v>
      </c>
      <c r="T18" s="310" t="str">
        <f>IF(INDEX(Krit_Erläuterungen!$B$6:$B$46,MATCH(Schritt4_Einzelbewertung!C18,Krit_Erläuterungen!$A$6:$A$46,0))=0,"",INDEX(Krit_Erläuterungen!$B$6:$B$46,MATCH(Schritt4_Einzelbewertung!C18,Krit_Erläuterungen!$A$6:$A$46,0)))</f>
        <v>Hier kann es um unmittelbar eintretende Störungen, wie Extremwetter (z.B. Hitze, Trockenheit, Starkniederschläge, Sturm, Schneefall), oder um externe Störquellen im Allgemeinen gehen.</v>
      </c>
      <c r="AI18" s="62" t="str">
        <f t="shared" si="1"/>
        <v>?</v>
      </c>
    </row>
    <row r="19" spans="2:35" ht="60" customHeight="1" x14ac:dyDescent="0.25">
      <c r="B19" s="354" t="str">
        <f>Filter_Kriterienpruefung!M5</f>
        <v>3a</v>
      </c>
      <c r="C19" s="355" t="str">
        <f>Filter_Kriterienpruefung!O5</f>
        <v>Abhängigkeit (System A)</v>
      </c>
      <c r="D19" s="397" t="str">
        <f>Filter_Kriterienpruefung!Q5</f>
        <v>Führt ein (Funktions-)Ausfall in System B zu einer Funktionseinschränkung in System A? (neutral bis negativ bewerten | zusätzliche Abhängigkeiten = negativ)</v>
      </c>
      <c r="E19" s="397"/>
      <c r="F19" s="356"/>
      <c r="G19" s="70" t="s">
        <v>37</v>
      </c>
      <c r="H19" s="46"/>
      <c r="I19" s="330"/>
      <c r="J19" s="330"/>
      <c r="K19" s="330"/>
      <c r="L19" s="330"/>
      <c r="M19" s="330"/>
      <c r="N19" s="46"/>
      <c r="O19" s="333"/>
      <c r="P19" s="46"/>
      <c r="Q19" s="331">
        <v>0</v>
      </c>
      <c r="R19" s="370" t="str">
        <f t="shared" si="0"/>
        <v>?</v>
      </c>
      <c r="T19" s="310" t="e">
        <f>IF(INDEX(Krit_Erläuterungen!$B$6:$B$46,MATCH(Schritt4_Einzelbewertung!C19,Krit_Erläuterungen!$A$6:$A$46,0))=0,"",INDEX(Krit_Erläuterungen!$B$6:$B$46,MATCH(Schritt4_Einzelbewertung!C19,Krit_Erläuterungen!$A$6:$A$46,0)))</f>
        <v>#N/A</v>
      </c>
      <c r="AI19" s="62" t="str">
        <f t="shared" si="1"/>
        <v>?</v>
      </c>
    </row>
    <row r="20" spans="2:35" ht="60" customHeight="1" x14ac:dyDescent="0.25">
      <c r="B20" s="354" t="str">
        <f>Filter_Kriterienpruefung!M6</f>
        <v>3b</v>
      </c>
      <c r="C20" s="355" t="str">
        <f>Filter_Kriterienpruefung!O6</f>
        <v>Abhängigkeit (System B)</v>
      </c>
      <c r="D20" s="397" t="str">
        <f>Filter_Kriterienpruefung!Q6</f>
        <v>Führt ein (Funktions-)Ausfall in System A zu einer Funktionseinschränkung in System B? (neutral bis negativ bewerten | zusätzliche Abhängigkeiten = negativ)</v>
      </c>
      <c r="E20" s="397"/>
      <c r="F20" s="356"/>
      <c r="G20" s="70" t="s">
        <v>37</v>
      </c>
      <c r="H20" s="46"/>
      <c r="I20" s="330"/>
      <c r="J20" s="330"/>
      <c r="K20" s="330"/>
      <c r="L20" s="330"/>
      <c r="M20" s="330"/>
      <c r="N20" s="46"/>
      <c r="O20" s="333"/>
      <c r="P20" s="46"/>
      <c r="Q20" s="331">
        <v>0</v>
      </c>
      <c r="R20" s="370" t="str">
        <f t="shared" si="0"/>
        <v>?</v>
      </c>
      <c r="T20" s="310" t="e">
        <f>IF(INDEX(Krit_Erläuterungen!$B$6:$B$46,MATCH(Schritt4_Einzelbewertung!C20,Krit_Erläuterungen!$A$6:$A$46,0))=0,"",INDEX(Krit_Erläuterungen!$B$6:$B$46,MATCH(Schritt4_Einzelbewertung!C20,Krit_Erläuterungen!$A$6:$A$46,0)))</f>
        <v>#N/A</v>
      </c>
      <c r="AI20" s="62" t="str">
        <f t="shared" si="1"/>
        <v>?</v>
      </c>
    </row>
    <row r="21" spans="2:35" ht="60" customHeight="1" x14ac:dyDescent="0.25">
      <c r="B21" s="354">
        <f>Filter_Kriterienpruefung!M7</f>
        <v>4</v>
      </c>
      <c r="C21" s="355" t="str">
        <f>Filter_Kriterienpruefung!O7</f>
        <v xml:space="preserve">Technologische Anpassungsfähigkeit </v>
      </c>
      <c r="D21" s="397" t="str">
        <f>Filter_Kriterienpruefung!Q7</f>
        <v>Hat die Infrastrukturlösung einen Einfluss auf das Potenzial, die beteiligten technischen Systeme (A und B) auf veränderte Rahmenbedingungen des Betriebes mittelfristig anzupassen? (bessere Anpassbarkeit = positiv)</v>
      </c>
      <c r="E21" s="397"/>
      <c r="F21" s="356"/>
      <c r="G21" s="70" t="s">
        <v>37</v>
      </c>
      <c r="H21" s="46"/>
      <c r="I21" s="330"/>
      <c r="J21" s="330"/>
      <c r="K21" s="330"/>
      <c r="L21" s="330"/>
      <c r="M21" s="330"/>
      <c r="N21" s="46"/>
      <c r="O21" s="333"/>
      <c r="P21" s="46"/>
      <c r="Q21" s="331">
        <v>0</v>
      </c>
      <c r="R21" s="370" t="str">
        <f t="shared" si="0"/>
        <v>?</v>
      </c>
      <c r="T21" s="310" t="str">
        <f>IF(INDEX(Krit_Erläuterungen!$B$6:$B$46,MATCH(Schritt4_Einzelbewertung!C21,Krit_Erläuterungen!$A$6:$A$46,0))=0,"",INDEX(Krit_Erläuterungen!$B$6:$B$46,MATCH(Schritt4_Einzelbewertung!C21,Krit_Erläuterungen!$A$6:$A$46,0)))</f>
        <v>z.B. im Sinne Weiterentwicklung von Nachhaltigkeitszielen oder im Sinne einer Anpassung an stärkere und/oder häufigere Wetterextreme oder andere Störereignisse</v>
      </c>
      <c r="AI21" s="62" t="str">
        <f t="shared" si="1"/>
        <v>?</v>
      </c>
    </row>
    <row r="22" spans="2:35" ht="60" customHeight="1" x14ac:dyDescent="0.25">
      <c r="B22" s="354" t="str">
        <f>Filter_Kriterienpruefung!M8</f>
        <v>5a</v>
      </c>
      <c r="C22" s="355" t="str">
        <f>Filter_Kriterienpruefung!O8</f>
        <v>Redundanz im technischen System (System A)</v>
      </c>
      <c r="D22" s="397" t="str">
        <f>Filter_Kriterienpruefung!Q8</f>
        <v>Verändert die Infrastrukturlösung die Redundanz bzw. Ersetzbarkeit von Energiequellen, Rohstoffquellen oder Technologien im Systems A? (mehr Redundanz = positiv)</v>
      </c>
      <c r="E22" s="397"/>
      <c r="F22" s="356"/>
      <c r="G22" s="70" t="s">
        <v>37</v>
      </c>
      <c r="H22" s="46"/>
      <c r="I22" s="330"/>
      <c r="J22" s="330"/>
      <c r="K22" s="330"/>
      <c r="L22" s="330"/>
      <c r="M22" s="330"/>
      <c r="N22" s="46"/>
      <c r="O22" s="333"/>
      <c r="P22" s="46"/>
      <c r="Q22" s="331">
        <v>0</v>
      </c>
      <c r="R22" s="370" t="str">
        <f t="shared" si="0"/>
        <v>?</v>
      </c>
      <c r="T22" s="310" t="str">
        <f>IF(INDEX(Krit_Erläuterungen!$B$6:$B$46,MATCH(Schritt4_Einzelbewertung!C22,Krit_Erläuterungen!$A$6:$A$46,0))=0,"",INDEX(Krit_Erläuterungen!$B$6:$B$46,MATCH(Schritt4_Einzelbewertung!C22,Krit_Erläuterungen!$A$6:$A$46,0)))</f>
        <v xml:space="preserve">keine weiteren Hinweise  </v>
      </c>
      <c r="AI22" s="62" t="str">
        <f t="shared" si="1"/>
        <v>?</v>
      </c>
    </row>
    <row r="23" spans="2:35" ht="60" customHeight="1" x14ac:dyDescent="0.25">
      <c r="B23" s="354" t="str">
        <f>Filter_Kriterienpruefung!M9</f>
        <v>5b</v>
      </c>
      <c r="C23" s="355" t="str">
        <f>Filter_Kriterienpruefung!O9</f>
        <v>Redundanz im technischen System (System B)</v>
      </c>
      <c r="D23" s="397" t="str">
        <f>Filter_Kriterienpruefung!Q9</f>
        <v>Verändert die Infrastrukturlösung die Redundanz bzw. Ersetzbarkeit von Energiequellen, Rohstoffquellen oder Technologien im Systems B? (mehr Redundanz = positiv)</v>
      </c>
      <c r="E23" s="397"/>
      <c r="F23" s="356"/>
      <c r="G23" s="70" t="s">
        <v>37</v>
      </c>
      <c r="H23" s="46"/>
      <c r="I23" s="330"/>
      <c r="J23" s="330"/>
      <c r="K23" s="330"/>
      <c r="L23" s="330"/>
      <c r="M23" s="330"/>
      <c r="N23" s="46"/>
      <c r="O23" s="333"/>
      <c r="P23" s="46"/>
      <c r="Q23" s="331">
        <v>0</v>
      </c>
      <c r="R23" s="370" t="str">
        <f t="shared" si="0"/>
        <v>?</v>
      </c>
      <c r="T23" s="310" t="str">
        <f>IF(INDEX(Krit_Erläuterungen!$B$6:$B$46,MATCH(Schritt4_Einzelbewertung!C23,Krit_Erläuterungen!$A$6:$A$46,0))=0,"",INDEX(Krit_Erläuterungen!$B$6:$B$46,MATCH(Schritt4_Einzelbewertung!C23,Krit_Erläuterungen!$A$6:$A$46,0)))</f>
        <v xml:space="preserve">keine weiteren Hinweise  </v>
      </c>
      <c r="AI23" s="62" t="str">
        <f t="shared" si="1"/>
        <v>?</v>
      </c>
    </row>
    <row r="24" spans="2:35" ht="60" customHeight="1" x14ac:dyDescent="0.25">
      <c r="B24" s="354">
        <f>Filter_Kriterienpruefung!M10</f>
        <v>6</v>
      </c>
      <c r="C24" s="355" t="str">
        <f>Filter_Kriterienpruefung!O10</f>
        <v xml:space="preserve">Redundanz im personellen Bereich </v>
      </c>
      <c r="D24" s="397" t="str">
        <f>Filter_Kriterienpruefung!Q10</f>
        <v>Fördert die Infrastrukturlösung  systemübergreifende Zusammenarbeit und wechselseitiges „Einspringen“ von Fachpersonal, um bei Personalausfällen  den  Betrieb bzw. die Wiederinbetriebnahme BEIDER Systeme nach Störungen sicherstellen zu können? (mehr Redundanz = positiv)</v>
      </c>
      <c r="E24" s="397"/>
      <c r="F24" s="356"/>
      <c r="G24" s="70" t="s">
        <v>37</v>
      </c>
      <c r="H24" s="46"/>
      <c r="I24" s="330"/>
      <c r="J24" s="330"/>
      <c r="K24" s="330"/>
      <c r="L24" s="330"/>
      <c r="M24" s="330"/>
      <c r="N24" s="46"/>
      <c r="O24" s="333"/>
      <c r="P24" s="46"/>
      <c r="Q24" s="331">
        <v>0</v>
      </c>
      <c r="R24" s="370" t="str">
        <f t="shared" si="0"/>
        <v>?</v>
      </c>
      <c r="T24" s="310" t="str">
        <f>IF(INDEX(Krit_Erläuterungen!$B$6:$B$46,MATCH(Schritt4_Einzelbewertung!C24,Krit_Erläuterungen!$A$6:$A$46,0))=0,"",INDEX(Krit_Erläuterungen!$B$6:$B$46,MATCH(Schritt4_Einzelbewertung!C24,Krit_Erläuterungen!$A$6:$A$46,0)))</f>
        <v>z.B. Aufgrund von Krankheiten / Gefährdungslagen (Grippe, CoViD) – der Fokus liegt auf den operativen Betrieb</v>
      </c>
      <c r="AI24" s="62" t="str">
        <f t="shared" si="1"/>
        <v>?</v>
      </c>
    </row>
    <row r="25" spans="2:35" ht="60" customHeight="1" x14ac:dyDescent="0.25">
      <c r="B25" s="354">
        <f>Filter_Kriterienpruefung!M11</f>
        <v>7</v>
      </c>
      <c r="C25" s="355" t="str">
        <f>Filter_Kriterienpruefung!O11</f>
        <v>Puffervermögen</v>
      </c>
      <c r="D25" s="397" t="str">
        <f>Filter_Kriterienpruefung!Q11</f>
        <v>Hat die Infrastrukturlösung einen Einfluss auf die Pufferkapazität zum Ausgleich der (z.B. wetterbedingten) Angebotsschwankungen der Betriebsstoffe und Betriebsmittel (z.B. für Stoffe, Energie) oder der Nachfrageschwankungen ? (mehr Puffer = positiv)</v>
      </c>
      <c r="E25" s="397"/>
      <c r="F25" s="356"/>
      <c r="G25" s="70" t="s">
        <v>37</v>
      </c>
      <c r="H25" s="46"/>
      <c r="I25" s="330"/>
      <c r="J25" s="330"/>
      <c r="K25" s="330"/>
      <c r="L25" s="330"/>
      <c r="M25" s="330"/>
      <c r="N25" s="46"/>
      <c r="O25" s="333"/>
      <c r="P25" s="46"/>
      <c r="Q25" s="331">
        <v>0</v>
      </c>
      <c r="R25" s="370" t="str">
        <f t="shared" si="0"/>
        <v>?</v>
      </c>
      <c r="T25" s="310" t="str">
        <f>IF(INDEX(Krit_Erläuterungen!$B$6:$B$46,MATCH(Schritt4_Einzelbewertung!C25,Krit_Erläuterungen!$A$6:$A$46,0))=0,"",INDEX(Krit_Erläuterungen!$B$6:$B$46,MATCH(Schritt4_Einzelbewertung!C25,Krit_Erläuterungen!$A$6:$A$46,0)))</f>
        <v xml:space="preserve">Ergeben sich beispielsweise durch die Infrastrukturlösung Puffer- und Speicherkapazitäten oder alternative Energiequellen, die unabhängig von den bisherigen Quellen genutzt werden können? </v>
      </c>
      <c r="AI25" s="62" t="str">
        <f t="shared" si="1"/>
        <v>?</v>
      </c>
    </row>
    <row r="26" spans="2:35" ht="60" customHeight="1" x14ac:dyDescent="0.25">
      <c r="B26" s="354">
        <f>Filter_Kriterienpruefung!M12</f>
        <v>8</v>
      </c>
      <c r="C26" s="355" t="str">
        <f>Filter_Kriterienpruefung!O12</f>
        <v>Dezentraler/entkoppelter Betrieb</v>
      </c>
      <c r="D26" s="397" t="str">
        <f>Filter_Kriterienpruefung!Q12</f>
        <v>Verändert die Infrastrukturlösung die Möglichkeiten der Betreiber, Störungen selbstständig, d.h. unabhängig von übergeordneten Strom- und IKT- Netzen, auf lokaler bzw. regionaler Ebene zu beheben? (mehr Eigenständigkeit = positiv)</v>
      </c>
      <c r="E26" s="397"/>
      <c r="F26" s="356"/>
      <c r="G26" s="70" t="s">
        <v>37</v>
      </c>
      <c r="H26" s="46"/>
      <c r="I26" s="330"/>
      <c r="J26" s="330"/>
      <c r="K26" s="330"/>
      <c r="L26" s="330"/>
      <c r="M26" s="330"/>
      <c r="N26" s="46"/>
      <c r="O26" s="333"/>
      <c r="P26" s="46"/>
      <c r="Q26" s="331">
        <v>0</v>
      </c>
      <c r="R26" s="370" t="str">
        <f t="shared" si="0"/>
        <v>?</v>
      </c>
      <c r="T26" s="310" t="str">
        <f>IF(INDEX(Krit_Erläuterungen!$B$6:$B$46,MATCH(Schritt4_Einzelbewertung!C26,Krit_Erläuterungen!$A$6:$A$46,0))=0,"",INDEX(Krit_Erläuterungen!$B$6:$B$46,MATCH(Schritt4_Einzelbewertung!C26,Krit_Erläuterungen!$A$6:$A$46,0)))</f>
        <v>Denkbar wäre, dass die Lösung schwarzstartfähig oder inselbetriebsfähig ist und eine zeitlang ohne weitere externe Energieversorgung oder Daten eine Versorgungsleistung erbringt.</v>
      </c>
      <c r="AI26" s="62" t="str">
        <f t="shared" si="1"/>
        <v>?</v>
      </c>
    </row>
    <row r="27" spans="2:35" ht="60" customHeight="1" x14ac:dyDescent="0.25">
      <c r="B27" s="354">
        <f>Filter_Kriterienpruefung!M13</f>
        <v>9</v>
      </c>
      <c r="C27" s="355" t="str">
        <f>Filter_Kriterienpruefung!O13</f>
        <v>Verfügbarkeit von Fachkräften</v>
      </c>
      <c r="D27" s="397" t="str">
        <f>Filter_Kriterienpruefung!Q13</f>
        <v>Verändert der Bau, der Betrieb oder die Instandhaltung der Infrastrukturlösung den Qualifikationsbedarf des Fachpersonals?  (weniger Qualifikationsbedarf = positiv)</v>
      </c>
      <c r="E27" s="397"/>
      <c r="F27" s="356"/>
      <c r="G27" s="70" t="s">
        <v>37</v>
      </c>
      <c r="H27" s="46"/>
      <c r="I27" s="330"/>
      <c r="J27" s="330"/>
      <c r="K27" s="330"/>
      <c r="L27" s="330"/>
      <c r="M27" s="330"/>
      <c r="N27" s="46"/>
      <c r="O27" s="333"/>
      <c r="P27" s="46"/>
      <c r="Q27" s="331">
        <v>0</v>
      </c>
      <c r="R27" s="370" t="str">
        <f t="shared" si="0"/>
        <v>?</v>
      </c>
      <c r="T27" s="310" t="str">
        <f>IF(INDEX(Krit_Erläuterungen!$B$6:$B$46,MATCH(Schritt4_Einzelbewertung!C27,Krit_Erläuterungen!$A$6:$A$46,0))=0,"",INDEX(Krit_Erläuterungen!$B$6:$B$46,MATCH(Schritt4_Einzelbewertung!C27,Krit_Erläuterungen!$A$6:$A$46,0)))</f>
        <v>Hier geht es um Personal, welches in der Lage ist, die innovative, ggf. komplexe technische Lösung zu verstehen und zu betreiben. Bitte bewerten Sie einen hohen Qualifikationsbedarf negativ, keine Änderung neutral und bereits bestehende und nun nutzbar werdende Synergieeffekte in der Fachkompetenz positiv.</v>
      </c>
      <c r="AI27" s="62" t="str">
        <f t="shared" si="1"/>
        <v>?</v>
      </c>
    </row>
    <row r="28" spans="2:35" ht="60" customHeight="1" x14ac:dyDescent="0.25">
      <c r="B28" s="354">
        <f>Filter_Kriterienpruefung!M14</f>
        <v>10</v>
      </c>
      <c r="C28" s="355" t="str">
        <f>Filter_Kriterienpruefung!O14</f>
        <v>Kosten der Funktionswiederherstellung</v>
      </c>
      <c r="D28" s="397" t="str">
        <f>Filter_Kriterienpruefung!Q14</f>
        <v>Welchen Einfluss hat die Infrastrukturlösung auf den Aufwand (Personal- und Mitteleinsatz, Dauer) bei möglicherweise erforderlichen Reparaturen bzw. Wiederinbetriebnahmeprozessen nach Störungen? (geringere Dauer = positiv)</v>
      </c>
      <c r="E28" s="397"/>
      <c r="F28" s="356"/>
      <c r="G28" s="70" t="s">
        <v>37</v>
      </c>
      <c r="H28" s="46"/>
      <c r="I28" s="330"/>
      <c r="J28" s="330"/>
      <c r="K28" s="330"/>
      <c r="L28" s="330"/>
      <c r="M28" s="330"/>
      <c r="N28" s="46"/>
      <c r="O28" s="333"/>
      <c r="P28" s="46"/>
      <c r="Q28" s="331">
        <v>0</v>
      </c>
      <c r="R28" s="370" t="str">
        <f t="shared" si="0"/>
        <v>?</v>
      </c>
      <c r="T28" s="310" t="str">
        <f>IF(INDEX(Krit_Erläuterungen!$B$6:$B$46,MATCH(Schritt4_Einzelbewertung!C28,Krit_Erläuterungen!$A$6:$A$46,0))=0,"",INDEX(Krit_Erläuterungen!$B$6:$B$46,MATCH(Schritt4_Einzelbewertung!C28,Krit_Erläuterungen!$A$6:$A$46,0)))</f>
        <v>Hinweis für die Erwägung: Hierzu zählen unmittelbar zur Behebung erforderliches Personal und Material in Menge und Dauer. Weiterhin sind die Aufwendungen einer möglicherweise (komplexeren) Inbetriebnahme mit abzuschätzen.</v>
      </c>
      <c r="AI28" s="62" t="str">
        <f t="shared" si="1"/>
        <v>?</v>
      </c>
    </row>
    <row r="29" spans="2:35" ht="60" customHeight="1" x14ac:dyDescent="0.25">
      <c r="B29" s="354">
        <f>Filter_Kriterienpruefung!M15</f>
        <v>11</v>
      </c>
      <c r="C29" s="355" t="str">
        <f>Filter_Kriterienpruefung!O15</f>
        <v>Ökonomische Tragfähigkeit für Betreiber</v>
      </c>
      <c r="D29" s="397" t="str">
        <f>Filter_Kriterienpruefung!Q15</f>
        <v>Welchen Einfluss hat die Infrastrukturlösung auf die Stabilität des Geschäftsmodells für den dauerhaften Betrieb der beteiligten Infrastrukturen (z. B. durch Stadtwerke)? (stabilisierend = positiv)</v>
      </c>
      <c r="E29" s="397"/>
      <c r="F29" s="356"/>
      <c r="G29" s="70" t="s">
        <v>37</v>
      </c>
      <c r="H29" s="46"/>
      <c r="I29" s="330"/>
      <c r="J29" s="330"/>
      <c r="K29" s="330"/>
      <c r="L29" s="330"/>
      <c r="M29" s="330"/>
      <c r="N29" s="46"/>
      <c r="O29" s="333"/>
      <c r="P29" s="46"/>
      <c r="Q29" s="331">
        <v>0</v>
      </c>
      <c r="R29" s="370" t="str">
        <f t="shared" si="0"/>
        <v>?</v>
      </c>
      <c r="T29" s="310" t="str">
        <f>IF(INDEX(Krit_Erläuterungen!$B$6:$B$46,MATCH(Schritt4_Einzelbewertung!C29,Krit_Erläuterungen!$A$6:$A$46,0))=0,"",INDEX(Krit_Erläuterungen!$B$6:$B$46,MATCH(Schritt4_Einzelbewertung!C29,Krit_Erläuterungen!$A$6:$A$46,0)))</f>
        <v>Hier geht es um die dauerhafte Wirtschaftlichkeit des Infrastrukturbetriebs unter Berücksichtigung der Kosten (z.B. Gehälter, Material, Energie, Ausrüstung, Logistik für Errichtung, Betrieb, Instandhaltung) vs. der erzielbaren Erlöse (vgl. VDI 4605 2.2).</v>
      </c>
      <c r="AI29" s="62" t="str">
        <f t="shared" si="1"/>
        <v>?</v>
      </c>
    </row>
    <row r="30" spans="2:35" ht="60" customHeight="1" x14ac:dyDescent="0.25">
      <c r="B30" s="354" t="str">
        <f>Filter_Kriterienpruefung!M16</f>
        <v>12a</v>
      </c>
      <c r="C30" s="355" t="str">
        <f>Filter_Kriterienpruefung!O16</f>
        <v>Qualität und Quantität der Infrastrukturdienstleistung (System A)</v>
      </c>
      <c r="D30" s="397" t="str">
        <f>Filter_Kriterienpruefung!Q16</f>
        <v>Welchen Einfluss hat die Infrastrukturlösung auf die den Nutzern potenziell zur Verfügung stehende Menge und Beschaffenheit der Infrastrukturdienstleistung im System A? (höhere Menge bzw. Qualität = positiv)</v>
      </c>
      <c r="E30" s="397"/>
      <c r="F30" s="356"/>
      <c r="G30" s="70" t="s">
        <v>37</v>
      </c>
      <c r="H30" s="46"/>
      <c r="I30" s="330"/>
      <c r="J30" s="330"/>
      <c r="K30" s="330"/>
      <c r="L30" s="330"/>
      <c r="M30" s="330"/>
      <c r="N30" s="46"/>
      <c r="O30" s="333"/>
      <c r="P30" s="46"/>
      <c r="Q30" s="331">
        <v>0</v>
      </c>
      <c r="R30" s="370" t="str">
        <f t="shared" si="0"/>
        <v>?</v>
      </c>
      <c r="T30" s="310" t="str">
        <f>IF(INDEX(Krit_Erläuterungen!$B$6:$B$46,MATCH(Schritt4_Einzelbewertung!C30,Krit_Erläuterungen!$A$6:$A$46,0))=0,"",INDEX(Krit_Erläuterungen!$B$6:$B$46,MATCH(Schritt4_Einzelbewertung!C30,Krit_Erläuterungen!$A$6:$A$46,0)))</f>
        <v>Hier geht es z.B. um die Stabilität der Frequenz oder die Dauer-Leistung bei Strom, oder um das Temperaturniveau und die insgesamt zur Verfügung stehende Wärmeenergie bei der Wärmeversorgung. Im Falle einer Kläranlage könnte es um die Qualität und Stabilität der Abwasserreinigung gehen.</v>
      </c>
      <c r="AI30" s="62" t="str">
        <f t="shared" si="1"/>
        <v>?</v>
      </c>
    </row>
    <row r="31" spans="2:35" ht="60" customHeight="1" x14ac:dyDescent="0.25">
      <c r="B31" s="354" t="str">
        <f>Filter_Kriterienpruefung!M17</f>
        <v>12b</v>
      </c>
      <c r="C31" s="355" t="str">
        <f>Filter_Kriterienpruefung!O17</f>
        <v>Qualität und Quantität der Infrastrukturdienstleistung (System B)</v>
      </c>
      <c r="D31" s="397" t="str">
        <f>Filter_Kriterienpruefung!Q17</f>
        <v>Welchen Einfluss hat die Infrastrukturlösung auf die den Nutzern potenziell zur Verfügung stehende Menge und Beschaffenheit der Infrastrukturdienstleistung im System B? (höhere Menge bzw. Qualität = positiv)</v>
      </c>
      <c r="E31" s="397"/>
      <c r="F31" s="356"/>
      <c r="G31" s="70" t="s">
        <v>37</v>
      </c>
      <c r="H31" s="46"/>
      <c r="I31" s="330"/>
      <c r="J31" s="330"/>
      <c r="K31" s="330"/>
      <c r="L31" s="330"/>
      <c r="M31" s="330"/>
      <c r="N31" s="46"/>
      <c r="O31" s="333"/>
      <c r="P31" s="46"/>
      <c r="Q31" s="331">
        <v>0</v>
      </c>
      <c r="R31" s="370" t="str">
        <f t="shared" si="0"/>
        <v>?</v>
      </c>
      <c r="T31" s="310" t="str">
        <f>IF(INDEX(Krit_Erläuterungen!$B$6:$B$46,MATCH(Schritt4_Einzelbewertung!C31,Krit_Erläuterungen!$A$6:$A$46,0))=0,"",INDEX(Krit_Erläuterungen!$B$6:$B$46,MATCH(Schritt4_Einzelbewertung!C31,Krit_Erläuterungen!$A$6:$A$46,0)))</f>
        <v>Hier geht es z.B. um die Stabilität der Frequenz oder die Dauer-Leistung bei Strom, oder um das Temperaturniveau und die insgesamt zur Verfügung stehende Wärmeenergie bei der Wärmeversorgung. Im Falle einer Kläranlage könnte es um die Qualität und Stabilität der Abwasserreinigung gehen.</v>
      </c>
      <c r="AI31" s="62" t="str">
        <f t="shared" si="1"/>
        <v>?</v>
      </c>
    </row>
    <row r="32" spans="2:35" ht="60" customHeight="1" x14ac:dyDescent="0.25">
      <c r="B32" s="354">
        <f>Filter_Kriterienpruefung!M18</f>
        <v>13</v>
      </c>
      <c r="C32" s="355" t="str">
        <f>Filter_Kriterienpruefung!O18</f>
        <v>Investitionsbedarf für Nutzer</v>
      </c>
      <c r="D32" s="397" t="str">
        <f>Filter_Kriterienpruefung!Q18</f>
        <v>Müssen Nutzer/Kunden investieren, um die Infrastrukturdienstleistung in beabsichtigter Weise (Leistung, Effizienz) nutzen zu können? (Verringerung = positiv)</v>
      </c>
      <c r="E32" s="397"/>
      <c r="F32" s="356"/>
      <c r="G32" s="70" t="s">
        <v>37</v>
      </c>
      <c r="H32" s="46"/>
      <c r="I32" s="330"/>
      <c r="J32" s="330"/>
      <c r="K32" s="330"/>
      <c r="L32" s="330"/>
      <c r="M32" s="330"/>
      <c r="N32" s="46"/>
      <c r="O32" s="333"/>
      <c r="P32" s="46"/>
      <c r="Q32" s="331">
        <v>0</v>
      </c>
      <c r="R32" s="370" t="str">
        <f t="shared" si="0"/>
        <v>?</v>
      </c>
      <c r="T32" s="310" t="str">
        <f>IF(INDEX(Krit_Erläuterungen!$B$6:$B$46,MATCH(Schritt4_Einzelbewertung!C32,Krit_Erläuterungen!$A$6:$A$46,0))=0,"",INDEX(Krit_Erläuterungen!$B$6:$B$46,MATCH(Schritt4_Einzelbewertung!C32,Krit_Erläuterungen!$A$6:$A$46,0)))</f>
        <v>Hierzu zählen technische Anpassungen am Gebäude oder der Gebäudetechnik (z.B. im Falle einer Umstellung auf kalte Fernwärme) oder die Anschaffung mobiler Endgeräte wie eines leistungsfähigen Smartphones, ggf. mit Datenvolumen, z.B. für die Nutzung vernetzter multimodaler Mobilitätsangebote mithilfe einer Mobilitätsapp.</v>
      </c>
      <c r="AI32" s="62" t="str">
        <f t="shared" si="1"/>
        <v>?</v>
      </c>
    </row>
    <row r="33" spans="2:35" ht="60" customHeight="1" x14ac:dyDescent="0.25">
      <c r="B33" s="354">
        <f>Filter_Kriterienpruefung!M19</f>
        <v>14</v>
      </c>
      <c r="C33" s="355" t="str">
        <f>Filter_Kriterienpruefung!O19</f>
        <v>Erforderliche Nutzerkompetenz</v>
      </c>
      <c r="D33" s="397" t="str">
        <f>Filter_Kriterienpruefung!Q19</f>
        <v>Müssen Nutzer/Kunden technische Kompetenzen aufbauen (z.B. für die Bedienung), um die Infrastrukturdienstleistung in beabsichtigter Weise nutzen zu können? (weniger Bedarf = positiv)</v>
      </c>
      <c r="E33" s="397"/>
      <c r="F33" s="356"/>
      <c r="G33" s="70" t="s">
        <v>37</v>
      </c>
      <c r="H33" s="46"/>
      <c r="I33" s="330"/>
      <c r="J33" s="330"/>
      <c r="K33" s="330"/>
      <c r="L33" s="330"/>
      <c r="M33" s="330"/>
      <c r="N33" s="46"/>
      <c r="O33" s="333"/>
      <c r="P33" s="46"/>
      <c r="Q33" s="331">
        <v>0</v>
      </c>
      <c r="R33" s="370" t="str">
        <f t="shared" si="0"/>
        <v>?</v>
      </c>
      <c r="T33" s="310" t="str">
        <f>IF(INDEX(Krit_Erläuterungen!$B$6:$B$46,MATCH(Schritt4_Einzelbewertung!C33,Krit_Erläuterungen!$A$6:$A$46,0))=0,"",INDEX(Krit_Erläuterungen!$B$6:$B$46,MATCH(Schritt4_Einzelbewertung!C33,Krit_Erläuterungen!$A$6:$A$46,0)))</f>
        <v xml:space="preserve">Hierzu zählen z.B. Kompetenzen zur Bedienung neuer technischer Geräte. Dies kann z.B. der Fall sein, wenn ÖPNV-Angebote auf digitale multimodale Angebote umgestellt werden, deren Nutzung einen routinierten Umgang mit vernetzten Endgeräten (Handy/Tablett) und das Verstehen der vernetzten Angebote voraussetzen. </v>
      </c>
      <c r="AI33" s="62" t="str">
        <f t="shared" si="1"/>
        <v>?</v>
      </c>
    </row>
    <row r="34" spans="2:35" ht="60" customHeight="1" x14ac:dyDescent="0.25">
      <c r="B34" s="354" t="str">
        <f>Filter_Kriterienpruefung!M20</f>
        <v>15a</v>
      </c>
      <c r="C34" s="355" t="str">
        <f>Filter_Kriterienpruefung!O20</f>
        <v>Endverbraucherpreis (System A)</v>
      </c>
      <c r="D34" s="397" t="str">
        <f>Filter_Kriterienpruefung!Q20</f>
        <v>Welchen Einfluss hat die Infrastrukturlösung auf den Endverbraucherpreis der Infrastrukturdienstleistung von System A? (niedrigerer Preis =  positiv)</v>
      </c>
      <c r="E34" s="397"/>
      <c r="F34" s="356"/>
      <c r="G34" s="70" t="s">
        <v>37</v>
      </c>
      <c r="H34" s="46"/>
      <c r="I34" s="330"/>
      <c r="J34" s="330"/>
      <c r="K34" s="330"/>
      <c r="L34" s="330"/>
      <c r="M34" s="330"/>
      <c r="N34" s="46"/>
      <c r="O34" s="333"/>
      <c r="P34" s="46"/>
      <c r="Q34" s="331">
        <v>0</v>
      </c>
      <c r="R34" s="370" t="str">
        <f t="shared" si="0"/>
        <v>?</v>
      </c>
      <c r="T34" s="310" t="str">
        <f>IF(INDEX(Krit_Erläuterungen!$B$6:$B$46,MATCH(Schritt4_Einzelbewertung!C34,Krit_Erläuterungen!$A$6:$A$46,0))=0,"",INDEX(Krit_Erläuterungen!$B$6:$B$46,MATCH(Schritt4_Einzelbewertung!C34,Krit_Erläuterungen!$A$6:$A$46,0)))</f>
        <v xml:space="preserve">keine weiteren Hinweise  </v>
      </c>
      <c r="AI34" s="62" t="str">
        <f t="shared" si="1"/>
        <v>?</v>
      </c>
    </row>
    <row r="35" spans="2:35" ht="60" customHeight="1" x14ac:dyDescent="0.25">
      <c r="B35" s="354" t="str">
        <f>Filter_Kriterienpruefung!M21</f>
        <v>15b</v>
      </c>
      <c r="C35" s="355" t="str">
        <f>Filter_Kriterienpruefung!O21</f>
        <v>Endverbraucherpreis (System B)</v>
      </c>
      <c r="D35" s="397" t="str">
        <f>Filter_Kriterienpruefung!Q21</f>
        <v>Welchen Einfluss hat die Infrastrukturlösung auf den Endverbraucherpreis der Infrastrukturdienstleistung von System B? (niedrigerer Preis = positiv)</v>
      </c>
      <c r="E35" s="397"/>
      <c r="F35" s="356"/>
      <c r="G35" s="70" t="s">
        <v>37</v>
      </c>
      <c r="H35" s="46"/>
      <c r="I35" s="330"/>
      <c r="J35" s="330"/>
      <c r="K35" s="330"/>
      <c r="L35" s="330"/>
      <c r="M35" s="330"/>
      <c r="N35" s="46"/>
      <c r="O35" s="333"/>
      <c r="P35" s="46"/>
      <c r="Q35" s="331">
        <v>0</v>
      </c>
      <c r="R35" s="370" t="str">
        <f t="shared" si="0"/>
        <v>?</v>
      </c>
      <c r="T35" s="310" t="str">
        <f>IF(INDEX(Krit_Erläuterungen!$B$6:$B$46,MATCH(Schritt4_Einzelbewertung!C35,Krit_Erläuterungen!$A$6:$A$46,0))=0,"",INDEX(Krit_Erläuterungen!$B$6:$B$46,MATCH(Schritt4_Einzelbewertung!C35,Krit_Erläuterungen!$A$6:$A$46,0)))</f>
        <v xml:space="preserve">keine weiteren Hinweise  </v>
      </c>
      <c r="AI35" s="62" t="str">
        <f t="shared" si="1"/>
        <v>?</v>
      </c>
    </row>
    <row r="36" spans="2:35" ht="60" customHeight="1" x14ac:dyDescent="0.25">
      <c r="B36" s="354">
        <f>Filter_Kriterienpruefung!M22</f>
        <v>16</v>
      </c>
      <c r="C36" s="355" t="str">
        <f>Filter_Kriterienpruefung!O22</f>
        <v>Primärenergieverbrauch</v>
      </c>
      <c r="D36" s="397" t="str">
        <f>Filter_Kriterienpruefung!Q22</f>
        <v>Welchen Einfluss hat die Infrastrukturlösung auf den Primärenergieverbrauch des Gesamtsystems? (niedrigerer Verbrauch = positiv)</v>
      </c>
      <c r="E36" s="397"/>
      <c r="F36" s="356"/>
      <c r="G36" s="70" t="s">
        <v>37</v>
      </c>
      <c r="H36" s="46"/>
      <c r="I36" s="330"/>
      <c r="J36" s="330"/>
      <c r="K36" s="330"/>
      <c r="L36" s="330"/>
      <c r="M36" s="330"/>
      <c r="N36" s="46"/>
      <c r="O36" s="333"/>
      <c r="P36" s="46"/>
      <c r="Q36" s="331">
        <v>0</v>
      </c>
      <c r="R36" s="370" t="str">
        <f t="shared" si="0"/>
        <v>?</v>
      </c>
      <c r="T36" s="310" t="str">
        <f>IF(INDEX(Krit_Erläuterungen!$B$6:$B$46,MATCH(Schritt4_Einzelbewertung!C36,Krit_Erläuterungen!$A$6:$A$46,0))=0,"",INDEX(Krit_Erläuterungen!$B$6:$B$46,MATCH(Schritt4_Einzelbewertung!C36,Krit_Erläuterungen!$A$6:$A$46,0)))</f>
        <v>Hier geht es um den Primärenergieverbrauch der Infrastrukturlösung, im Fall gekoppelter Systeme beider Infrastrukturen, bei gleichbleibendem Output. Alternativ kann der Primärenergieverbrauch auch auf eine Produkteinheit oder ein Funktionsäquivalent bezogen werden (vgl. VDI 4605, 1.2a).</v>
      </c>
      <c r="AI36" s="62" t="str">
        <f t="shared" si="1"/>
        <v>?</v>
      </c>
    </row>
    <row r="37" spans="2:35" ht="60" customHeight="1" x14ac:dyDescent="0.25">
      <c r="B37" s="354">
        <f>Filter_Kriterienpruefung!M23</f>
        <v>17</v>
      </c>
      <c r="C37" s="355" t="str">
        <f>Filter_Kriterienpruefung!O23</f>
        <v xml:space="preserve">Endenergieverbrauch </v>
      </c>
      <c r="D37" s="397" t="str">
        <f>Filter_Kriterienpruefung!Q23</f>
        <v>Welchen Einfluss hat die Infrastrukturlösung auf den Endenergieverbrauch des Gesamtsystems? (niedrigerer Verbrauch = positiv)</v>
      </c>
      <c r="E37" s="397"/>
      <c r="F37" s="356"/>
      <c r="G37" s="70" t="s">
        <v>37</v>
      </c>
      <c r="H37" s="46"/>
      <c r="I37" s="330"/>
      <c r="J37" s="330"/>
      <c r="K37" s="330"/>
      <c r="L37" s="330"/>
      <c r="M37" s="330"/>
      <c r="N37" s="46"/>
      <c r="O37" s="333"/>
      <c r="P37" s="46"/>
      <c r="Q37" s="331">
        <v>0</v>
      </c>
      <c r="R37" s="370" t="str">
        <f t="shared" si="0"/>
        <v>?</v>
      </c>
      <c r="T37" s="310" t="str">
        <f>IF(INDEX(Krit_Erläuterungen!$B$6:$B$46,MATCH(Schritt4_Einzelbewertung!C37,Krit_Erläuterungen!$A$6:$A$46,0))=0,"",INDEX(Krit_Erläuterungen!$B$6:$B$46,MATCH(Schritt4_Einzelbewertung!C37,Krit_Erläuterungen!$A$6:$A$46,0)))</f>
        <v>Hier zählt die gesamte für die Erbringung einer (oder mehrerer) Infrastrukturdienstleistung(en) erforderliche Endenergie, unabhängig von deren Energieträger.
Alternativ kann der Endenergieverbrauch auch auf eine Produkteinheit oder ein Funktionsäquivalent bezogen werden</v>
      </c>
      <c r="AI37" s="62" t="str">
        <f t="shared" si="1"/>
        <v>?</v>
      </c>
    </row>
    <row r="38" spans="2:35" ht="60" customHeight="1" x14ac:dyDescent="0.25">
      <c r="B38" s="354">
        <f>Filter_Kriterienpruefung!M24</f>
        <v>18</v>
      </c>
      <c r="C38" s="355" t="str">
        <f>Filter_Kriterienpruefung!O24</f>
        <v>Flächeninanspruchnahme</v>
      </c>
      <c r="D38" s="397" t="str">
        <f>Filter_Kriterienpruefung!Q24</f>
        <v>Welchen Einfluss hat die Infrastrukturlösung auf die Flächeninanspruchnahme für Bau und Betrieb der Systeme für die Erzeugung und Bereitstellung der Infrastrukturdienstleistung? (weniger Flächeninanspruchnahme = positiv)</v>
      </c>
      <c r="E38" s="397"/>
      <c r="F38" s="356"/>
      <c r="G38" s="70" t="s">
        <v>37</v>
      </c>
      <c r="H38" s="46"/>
      <c r="I38" s="330"/>
      <c r="J38" s="330"/>
      <c r="K38" s="330"/>
      <c r="L38" s="330"/>
      <c r="M38" s="330"/>
      <c r="N38" s="46"/>
      <c r="O38" s="333"/>
      <c r="P38" s="46"/>
      <c r="Q38" s="331">
        <v>0</v>
      </c>
      <c r="R38" s="370" t="str">
        <f t="shared" si="0"/>
        <v>?</v>
      </c>
      <c r="T38" s="310" t="str">
        <f>IF(INDEX(Krit_Erläuterungen!$B$6:$B$46,MATCH(Schritt4_Einzelbewertung!C38,Krit_Erläuterungen!$A$6:$A$46,0))=0,"",INDEX(Krit_Erläuterungen!$B$6:$B$46,MATCH(Schritt4_Einzelbewertung!C38,Krit_Erläuterungen!$A$6:$A$46,0)))</f>
        <v xml:space="preserve">Hier geht es in erster Linie um die zur Erzeugung und Bereitstellung der Infrastrukturdienstleistung benötigte Fläche. Dies kann vernachlässigbar sein – z.B. wenn bestehende Anlagen nur umgebaut oder durch zusätzliche Geräte ergänzt werden. Dies kann erheblich sein wenn eine neue solarthermische Ablage oder Wärmespeicher neu errichtet werden sollen. </v>
      </c>
      <c r="AI38" s="62" t="str">
        <f t="shared" si="1"/>
        <v>?</v>
      </c>
    </row>
    <row r="39" spans="2:35" ht="60" customHeight="1" x14ac:dyDescent="0.25">
      <c r="B39" s="354">
        <f>Filter_Kriterienpruefung!M25</f>
        <v>19</v>
      </c>
      <c r="C39" s="355" t="str">
        <f>Filter_Kriterienpruefung!O25</f>
        <v>Schädliche Bodenveränderungen</v>
      </c>
      <c r="D39" s="397" t="str">
        <f>Filter_Kriterienpruefung!Q25</f>
        <v>Welchen Einfluss hat die Infrastrukturlösung auf das Ausmaß schädlicher Bodenveränderungen (z. B. durch Abgrabungen, Versiegelung ...), die für die Erzeugung und Bereitstellung der Infrastrukturdienstleistung erforderlich werden? (weniger schädliche Bodenveränderungen = positiv)</v>
      </c>
      <c r="E39" s="397"/>
      <c r="F39" s="356"/>
      <c r="G39" s="70" t="s">
        <v>37</v>
      </c>
      <c r="H39" s="46"/>
      <c r="I39" s="330"/>
      <c r="J39" s="330"/>
      <c r="K39" s="330"/>
      <c r="L39" s="330"/>
      <c r="M39" s="330"/>
      <c r="N39" s="46"/>
      <c r="O39" s="333"/>
      <c r="P39" s="46"/>
      <c r="Q39" s="331">
        <v>0</v>
      </c>
      <c r="R39" s="370" t="str">
        <f t="shared" si="0"/>
        <v>?</v>
      </c>
      <c r="T39" s="310" t="str">
        <f>IF(INDEX(Krit_Erläuterungen!$B$6:$B$46,MATCH(Schritt4_Einzelbewertung!C39,Krit_Erläuterungen!$A$6:$A$46,0))=0,"",INDEX(Krit_Erläuterungen!$B$6:$B$46,MATCH(Schritt4_Einzelbewertung!C39,Krit_Erläuterungen!$A$6:$A$46,0)))</f>
        <v>Bewerten Sie: Hat die Nutzung der beanspruchten Flächen Auswirkungen auf die Produktions- und Regelungsfunktion des Bodens? (vgl. VDI 4605 1.3c). Der Eingriff ist groß wenn z.B. großflächige Versiegelungen oder Einbauten in den Boden erfolgen. Der Eingriff in die Bodenfunktionen ist ggf. geringer, wenn der Boden z.B. durch Solaranlagen überbaut werden soll.</v>
      </c>
      <c r="AI39" s="62" t="str">
        <f t="shared" si="1"/>
        <v>?</v>
      </c>
    </row>
    <row r="40" spans="2:35" ht="60" customHeight="1" x14ac:dyDescent="0.25">
      <c r="B40" s="354">
        <f>Filter_Kriterienpruefung!M26</f>
        <v>20</v>
      </c>
      <c r="C40" s="355" t="str">
        <f>Filter_Kriterienpruefung!O26</f>
        <v>Rohstoffbedarf</v>
      </c>
      <c r="D40" s="397" t="str">
        <f>Filter_Kriterienpruefung!Q26</f>
        <v>Welchen Einfluss hat die Infrastrukturlösung auf den Rohstoffbedarf für den Bau der Anlagen und die Erzeugung und Bereitstellung der Infrastrukturdienstleistung? (weniger Rohstoffbedarf = positiv)</v>
      </c>
      <c r="E40" s="397"/>
      <c r="F40" s="356"/>
      <c r="G40" s="70" t="s">
        <v>37</v>
      </c>
      <c r="H40" s="46"/>
      <c r="I40" s="330"/>
      <c r="J40" s="330"/>
      <c r="K40" s="330"/>
      <c r="L40" s="330"/>
      <c r="M40" s="330"/>
      <c r="N40" s="46"/>
      <c r="O40" s="333"/>
      <c r="P40" s="46"/>
      <c r="Q40" s="331">
        <v>0</v>
      </c>
      <c r="R40" s="370" t="str">
        <f t="shared" si="0"/>
        <v>?</v>
      </c>
      <c r="T40" s="310" t="str">
        <f>IF(INDEX(Krit_Erläuterungen!$B$6:$B$46,MATCH(Schritt4_Einzelbewertung!C40,Krit_Erläuterungen!$A$6:$A$46,0))=0,"",INDEX(Krit_Erläuterungen!$B$6:$B$46,MATCH(Schritt4_Einzelbewertung!C40,Krit_Erläuterungen!$A$6:$A$46,0)))</f>
        <v>Hier geht es um die Mengen und Arten benötigter Rohstoffe absolut oder bezogen auf eine Produkteinheit oder ein Funktionsäquivalent (vgl. VDI 4605 1.1a)</v>
      </c>
      <c r="AI40" s="62" t="str">
        <f t="shared" si="1"/>
        <v>?</v>
      </c>
    </row>
    <row r="41" spans="2:35" ht="60" customHeight="1" x14ac:dyDescent="0.25">
      <c r="B41" s="354">
        <f>Filter_Kriterienpruefung!M27</f>
        <v>21</v>
      </c>
      <c r="C41" s="355" t="str">
        <f>Filter_Kriterienpruefung!O27</f>
        <v>Abhängigkeit von kritischen Rohstoffen</v>
      </c>
      <c r="D41" s="397" t="str">
        <f>Filter_Kriterienpruefung!Q27</f>
        <v>Welchen Einfluss hat die Infrastrukturlösung auf die Abhängigkeit der Infrastrukturdienstleistung von kritischen Rohstoffen? (weniger Bedarf/Abhängigkeit = positiv)</v>
      </c>
      <c r="E41" s="397"/>
      <c r="F41" s="356"/>
      <c r="G41" s="70" t="s">
        <v>37</v>
      </c>
      <c r="H41" s="46"/>
      <c r="I41" s="330"/>
      <c r="J41" s="330"/>
      <c r="K41" s="330"/>
      <c r="L41" s="330"/>
      <c r="M41" s="330"/>
      <c r="N41" s="46"/>
      <c r="O41" s="333"/>
      <c r="P41" s="46"/>
      <c r="Q41" s="331">
        <v>0</v>
      </c>
      <c r="R41" s="370" t="str">
        <f t="shared" si="0"/>
        <v>?</v>
      </c>
      <c r="T41" s="310" t="str">
        <f>IF(INDEX(Krit_Erläuterungen!$B$6:$B$46,MATCH(Schritt4_Einzelbewertung!C41,Krit_Erläuterungen!$A$6:$A$46,0))=0,"",INDEX(Krit_Erläuterungen!$B$6:$B$46,MATCH(Schritt4_Einzelbewertung!C41,Krit_Erläuterungen!$A$6:$A$46,0)))</f>
        <v>Hier geht es um eine Gruppe von Rohstoffen, für die eine besondere „Kritikalität“ im Sinne Knappheit, Zugänglichkeit von Lagerstätten, politische Situation im Abbauland usw. angenommen werden muss (vgl. VDI 4605, S. 13, unter 2.1 Wirtschaftlichkeit; Berechnung nach VDI 4800 Blatt 2)</v>
      </c>
      <c r="AI41" s="62" t="str">
        <f t="shared" si="1"/>
        <v>?</v>
      </c>
    </row>
    <row r="42" spans="2:35" ht="60" customHeight="1" x14ac:dyDescent="0.25">
      <c r="B42" s="354">
        <f>Filter_Kriterienpruefung!M28</f>
        <v>22</v>
      </c>
      <c r="C42" s="355" t="str">
        <f>Filter_Kriterienpruefung!O28</f>
        <v>Wasserverbrauch</v>
      </c>
      <c r="D42" s="397" t="str">
        <f>Filter_Kriterienpruefung!Q28</f>
        <v>Welchen Einfluss hat die Infrastrukturlösung auf den Wasserverbrauch zur Erzeugung und Bereitstellung der Infrastrukturdienstleistung? (weniger Wasserverbrauch = positiv)</v>
      </c>
      <c r="E42" s="397"/>
      <c r="F42" s="356"/>
      <c r="G42" s="70" t="s">
        <v>37</v>
      </c>
      <c r="H42" s="46"/>
      <c r="I42" s="330"/>
      <c r="J42" s="330"/>
      <c r="K42" s="330"/>
      <c r="L42" s="330"/>
      <c r="M42" s="330"/>
      <c r="N42" s="46"/>
      <c r="O42" s="333"/>
      <c r="P42" s="46"/>
      <c r="Q42" s="331">
        <v>0</v>
      </c>
      <c r="R42" s="370" t="str">
        <f t="shared" si="0"/>
        <v>?</v>
      </c>
      <c r="T42" s="310" t="str">
        <f>IF(INDEX(Krit_Erläuterungen!$B$6:$B$46,MATCH(Schritt4_Einzelbewertung!C42,Krit_Erläuterungen!$A$6:$A$46,0))=0,"",INDEX(Krit_Erläuterungen!$B$6:$B$46,MATCH(Schritt4_Einzelbewertung!C42,Krit_Erläuterungen!$A$6:$A$46,0)))</f>
        <v>Hier geht es um die eingesetzte Wassermenge  absolut oder bezogen auf eine Produkteinheit oder ein Funktionsäquivalent (vgl. VDI 4605 1.4a).</v>
      </c>
      <c r="AI42" s="62" t="str">
        <f t="shared" si="1"/>
        <v>?</v>
      </c>
    </row>
    <row r="43" spans="2:35" ht="60" customHeight="1" x14ac:dyDescent="0.25">
      <c r="B43" s="354">
        <f>Filter_Kriterienpruefung!M29</f>
        <v>23</v>
      </c>
      <c r="C43" s="355" t="str">
        <f>Filter_Kriterienpruefung!O29</f>
        <v>Gewässerqualität</v>
      </c>
      <c r="D43" s="397" t="str">
        <f>Filter_Kriterienpruefung!Q29</f>
        <v>Welchen Einfluss hat die Infrastrukturlösung auf die Qualität von Oberflächenwasser und/oder Grundwasser vor Ort? (höhere Qualität = positiv)</v>
      </c>
      <c r="E43" s="397"/>
      <c r="F43" s="356"/>
      <c r="G43" s="70" t="s">
        <v>37</v>
      </c>
      <c r="H43" s="46"/>
      <c r="I43" s="330"/>
      <c r="J43" s="330"/>
      <c r="K43" s="330"/>
      <c r="L43" s="330"/>
      <c r="M43" s="330"/>
      <c r="N43" s="46"/>
      <c r="O43" s="333"/>
      <c r="P43" s="46"/>
      <c r="Q43" s="331">
        <v>0</v>
      </c>
      <c r="R43" s="370" t="str">
        <f t="shared" si="0"/>
        <v>?</v>
      </c>
      <c r="T43" s="310" t="str">
        <f>IF(INDEX(Krit_Erläuterungen!$B$6:$B$46,MATCH(Schritt4_Einzelbewertung!C43,Krit_Erläuterungen!$A$6:$A$46,0))=0,"",INDEX(Krit_Erläuterungen!$B$6:$B$46,MATCH(Schritt4_Einzelbewertung!C43,Krit_Erläuterungen!$A$6:$A$46,0)))</f>
        <v>Referenz für die Erwägung ist die Gewässerqualität im Sinne der Europäischen Wasserrahmenrichtlinie (vgl. auch VDI 4605 1.3 d, e).</v>
      </c>
      <c r="AI43" s="62" t="str">
        <f t="shared" si="1"/>
        <v>?</v>
      </c>
    </row>
    <row r="44" spans="2:35" ht="60" customHeight="1" x14ac:dyDescent="0.25">
      <c r="B44" s="354">
        <f>Filter_Kriterienpruefung!M30</f>
        <v>24</v>
      </c>
      <c r="C44" s="355" t="str">
        <f>Filter_Kriterienpruefung!O30</f>
        <v>Treibhausgasemissionen</v>
      </c>
      <c r="D44" s="397" t="str">
        <f>Filter_Kriterienpruefung!Q30</f>
        <v>Welchen Einfluss hat die Infrastrukturlösung auf die Emission von Treibhausgasen? (weniger Emission = positiv)</v>
      </c>
      <c r="E44" s="397"/>
      <c r="F44" s="356"/>
      <c r="G44" s="70" t="s">
        <v>37</v>
      </c>
      <c r="H44" s="46"/>
      <c r="I44" s="330"/>
      <c r="J44" s="330"/>
      <c r="K44" s="330"/>
      <c r="L44" s="330"/>
      <c r="M44" s="330"/>
      <c r="N44" s="46"/>
      <c r="O44" s="333"/>
      <c r="P44" s="46"/>
      <c r="Q44" s="331">
        <v>0</v>
      </c>
      <c r="R44" s="370" t="str">
        <f t="shared" si="0"/>
        <v>?</v>
      </c>
      <c r="T44" s="310" t="str">
        <f>IF(INDEX(Krit_Erläuterungen!$B$6:$B$46,MATCH(Schritt4_Einzelbewertung!C44,Krit_Erläuterungen!$A$6:$A$46,0))=0,"",INDEX(Krit_Erläuterungen!$B$6:$B$46,MATCH(Schritt4_Einzelbewertung!C44,Krit_Erläuterungen!$A$6:$A$46,0)))</f>
        <v>Gemeint sind direkte und indirekte Treibhausgasemissionen (THG), z. B. CO2, CH4, N2O (in kg, ggf. als CO2-Äquivalente) (vgl. VDI 4605 1.2d) einschließlich vorgelagerter Prozesse.</v>
      </c>
      <c r="AI44" s="62" t="str">
        <f t="shared" si="1"/>
        <v>?</v>
      </c>
    </row>
    <row r="45" spans="2:35" ht="60" customHeight="1" x14ac:dyDescent="0.25">
      <c r="B45" s="354">
        <f>Filter_Kriterienpruefung!M31</f>
        <v>25</v>
      </c>
      <c r="C45" s="355" t="str">
        <f>Filter_Kriterienpruefung!O31</f>
        <v>Emissionen umwelt- und gesundheitsgefährdender Stoffe in Gewässer, Luft, Boden</v>
      </c>
      <c r="D45" s="397" t="str">
        <f>Filter_Kriterienpruefung!Q31</f>
        <v>Welchen Einfluss hat die Infrastrukturlösung auf die Emission umwelt- und gesundheitsgefährdender Stoffe (z. B. Feinstäube, nährstoffreichere Abwässer) durch Bau der Anlagen und die Erzeugung und Bereitstellung der Infrastrukturdienstleistung?  (weniger Emission = positiv)</v>
      </c>
      <c r="E45" s="397"/>
      <c r="F45" s="356"/>
      <c r="G45" s="70" t="s">
        <v>37</v>
      </c>
      <c r="H45" s="46"/>
      <c r="I45" s="330"/>
      <c r="J45" s="330"/>
      <c r="K45" s="330"/>
      <c r="L45" s="330"/>
      <c r="M45" s="330"/>
      <c r="N45" s="46"/>
      <c r="O45" s="333"/>
      <c r="P45" s="46"/>
      <c r="Q45" s="331">
        <v>0</v>
      </c>
      <c r="R45" s="370" t="str">
        <f t="shared" si="0"/>
        <v>?</v>
      </c>
      <c r="T45" s="310" t="str">
        <f>IF(INDEX(Krit_Erläuterungen!$B$6:$B$46,MATCH(Schritt4_Einzelbewertung!C45,Krit_Erläuterungen!$A$6:$A$46,0))=0,"",INDEX(Krit_Erläuterungen!$B$6:$B$46,MATCH(Schritt4_Einzelbewertung!C45,Krit_Erläuterungen!$A$6:$A$46,0)))</f>
        <v xml:space="preserve">Hier geht es um den Ausstoß von Schadstoffen (z.B. SOX, NOX, Staub …) bzw. deren Eintrag in Wasser, Luft und Boden (vgl. VDI 4605 1.4c) </v>
      </c>
      <c r="AI45" s="62" t="str">
        <f t="shared" si="1"/>
        <v>?</v>
      </c>
    </row>
    <row r="46" spans="2:35" ht="60" customHeight="1" x14ac:dyDescent="0.25">
      <c r="B46" s="354">
        <f>Filter_Kriterienpruefung!M32</f>
        <v>26</v>
      </c>
      <c r="C46" s="355" t="str">
        <f>Filter_Kriterienpruefung!O32</f>
        <v>Lärmemissionen</v>
      </c>
      <c r="D46" s="397" t="str">
        <f>Filter_Kriterienpruefung!Q32</f>
        <v>Welchen Einfluss hat die Infrastrukturlösung auf die Emission von Lärm bei der Erzeugung und Bereitstellung der Infrastrukturdienstleistung?  (weniger Emission = positiv)</v>
      </c>
      <c r="E46" s="397"/>
      <c r="F46" s="356"/>
      <c r="G46" s="70" t="s">
        <v>37</v>
      </c>
      <c r="H46" s="46"/>
      <c r="I46" s="330"/>
      <c r="J46" s="330"/>
      <c r="K46" s="330"/>
      <c r="L46" s="330"/>
      <c r="M46" s="330"/>
      <c r="N46" s="46"/>
      <c r="O46" s="333"/>
      <c r="P46" s="46"/>
      <c r="Q46" s="331">
        <v>0</v>
      </c>
      <c r="R46" s="370" t="str">
        <f t="shared" si="0"/>
        <v>?</v>
      </c>
      <c r="T46" s="310" t="str">
        <f>IF(INDEX(Krit_Erläuterungen!$B$6:$B$46,MATCH(Schritt4_Einzelbewertung!C46,Krit_Erläuterungen!$A$6:$A$46,0))=0,"",INDEX(Krit_Erläuterungen!$B$6:$B$46,MATCH(Schritt4_Einzelbewertung!C46,Krit_Erläuterungen!$A$6:$A$46,0)))</f>
        <v xml:space="preserve">Bei der Frage geht es z.B. um störende, belästigende oder sogar gesundheitsschädliche Geräusche. (Überschreitet der Lärmpegel die Lärmindizes LDEN mit &gt; 65 dB(A) am Tag und/oder LNight mit &gt; 55 dB(A) (vgl. VDI 4605 3.4)? </v>
      </c>
      <c r="AI46" s="62" t="str">
        <f t="shared" si="1"/>
        <v>?</v>
      </c>
    </row>
    <row r="47" spans="2:35" ht="60" customHeight="1" x14ac:dyDescent="0.25">
      <c r="B47" s="354">
        <f>Filter_Kriterienpruefung!M33</f>
        <v>27</v>
      </c>
      <c r="C47" s="355" t="str">
        <f>Filter_Kriterienpruefung!O33</f>
        <v>Abfallaufkommen</v>
      </c>
      <c r="D47" s="397" t="str">
        <f>Filter_Kriterienpruefung!Q33</f>
        <v>Welchen Einfluss hat die Infrastrukturlösung auf das Abfallaufkommen bei der Erzeugung und Bereitstellung der Infrastrukturdienstleistung?  (weniger Abfall = positiv)</v>
      </c>
      <c r="E47" s="397"/>
      <c r="F47" s="356"/>
      <c r="G47" s="70" t="s">
        <v>37</v>
      </c>
      <c r="H47" s="46"/>
      <c r="I47" s="330"/>
      <c r="J47" s="330"/>
      <c r="K47" s="330"/>
      <c r="L47" s="330"/>
      <c r="M47" s="330"/>
      <c r="N47" s="46"/>
      <c r="O47" s="333"/>
      <c r="P47" s="46"/>
      <c r="Q47" s="331">
        <v>0</v>
      </c>
      <c r="R47" s="370" t="str">
        <f t="shared" si="0"/>
        <v>?</v>
      </c>
      <c r="T47" s="310" t="str">
        <f>IF(INDEX(Krit_Erläuterungen!$B$6:$B$46,MATCH(Schritt4_Einzelbewertung!C47,Krit_Erläuterungen!$A$6:$A$46,0))=0,"",INDEX(Krit_Erläuterungen!$B$6:$B$46,MATCH(Schritt4_Einzelbewertung!C47,Krit_Erläuterungen!$A$6:$A$46,0)))</f>
        <v>Hier geht es um Gesamtmenge an Abfall absolut oder bezogen auf eine Produkteinheit oder ein Funktionsäquivalent (vgl. VDI 4605 1.1c) (z. B. Klärschlämme, Filtersiebe) bzw. auch um Mengen gefährlicher Abfälle i.S. einer Prognose, wie sich diese voraussichtlich ändern wird als Anteil der nach AVV als gefährlich eingestuften Abfälle (VDI 4605 3.2c).</v>
      </c>
      <c r="AI47" s="62" t="str">
        <f t="shared" si="1"/>
        <v>?</v>
      </c>
    </row>
    <row r="48" spans="2:35" ht="60" customHeight="1" x14ac:dyDescent="0.25">
      <c r="B48" s="354">
        <f>Filter_Kriterienpruefung!M34</f>
        <v>28</v>
      </c>
      <c r="C48" s="355" t="str">
        <f>Filter_Kriterienpruefung!O34</f>
        <v xml:space="preserve">Besonders geschützte Lebensräume und Arten </v>
      </c>
      <c r="D48" s="397" t="str">
        <f>Filter_Kriterienpruefung!Q34</f>
        <v>Welchen Einfluss hat die Infrastrukturlösung auf die Größe und Qualität seltener Lebensräume bzw. auf die Verbreitung bzw. die Vitalität von Populationen seltener Tier-/ Pflanzenarten vor Ort?  (Verbesserung der Lebensraumqualität = positiv)</v>
      </c>
      <c r="E48" s="397"/>
      <c r="F48" s="356"/>
      <c r="G48" s="70" t="s">
        <v>37</v>
      </c>
      <c r="H48" s="46"/>
      <c r="I48" s="330"/>
      <c r="J48" s="330"/>
      <c r="K48" s="330"/>
      <c r="L48" s="330"/>
      <c r="M48" s="330"/>
      <c r="N48" s="46"/>
      <c r="O48" s="333"/>
      <c r="P48" s="46"/>
      <c r="Q48" s="331">
        <v>0</v>
      </c>
      <c r="R48" s="370" t="str">
        <f t="shared" si="0"/>
        <v>?</v>
      </c>
      <c r="T48" s="310" t="str">
        <f>IF(INDEX(Krit_Erläuterungen!$B$6:$B$46,MATCH(Schritt4_Einzelbewertung!C48,Krit_Erläuterungen!$A$6:$A$46,0))=0,"",INDEX(Krit_Erläuterungen!$B$6:$B$46,MATCH(Schritt4_Einzelbewertung!C48,Krit_Erläuterungen!$A$6:$A$46,0)))</f>
        <v xml:space="preserve">keine weiteren Hinweise  </v>
      </c>
      <c r="AI48" s="62" t="str">
        <f t="shared" si="1"/>
        <v>?</v>
      </c>
    </row>
    <row r="49" spans="2:38" ht="60" customHeight="1" x14ac:dyDescent="0.25">
      <c r="B49" s="354">
        <f>Filter_Kriterienpruefung!M35</f>
        <v>29</v>
      </c>
      <c r="C49" s="355" t="str">
        <f>Filter_Kriterienpruefung!O35</f>
        <v>Alternative Flächenpotenziale</v>
      </c>
      <c r="D49" s="397" t="str">
        <f>Filter_Kriterienpruefung!Q35</f>
        <v>Fallspezifisch zu definierendes Kriterium</v>
      </c>
      <c r="E49" s="397"/>
      <c r="F49" s="356"/>
      <c r="G49" s="70" t="s">
        <v>37</v>
      </c>
      <c r="H49" s="46"/>
      <c r="I49" s="330"/>
      <c r="J49" s="330"/>
      <c r="K49" s="330"/>
      <c r="L49" s="330"/>
      <c r="M49" s="330"/>
      <c r="N49" s="46"/>
      <c r="O49" s="333"/>
      <c r="P49" s="46"/>
      <c r="Q49" s="331">
        <v>0</v>
      </c>
      <c r="R49" s="370" t="str">
        <f t="shared" si="0"/>
        <v>?</v>
      </c>
      <c r="T49" s="310" t="str">
        <f>IF(INDEX(Krit_Erläuterungen!$B$6:$B$46,MATCH(Schritt4_Einzelbewertung!C49,Krit_Erläuterungen!$A$6:$A$46,0))=0,"",INDEX(Krit_Erläuterungen!$B$6:$B$46,MATCH(Schritt4_Einzelbewertung!C49,Krit_Erläuterungen!$A$6:$A$46,0)))</f>
        <v xml:space="preserve">keine weiteren Hinweise  </v>
      </c>
      <c r="AI49" s="62" t="str">
        <f t="shared" si="1"/>
        <v>?</v>
      </c>
    </row>
    <row r="50" spans="2:38" ht="60" customHeight="1" x14ac:dyDescent="0.25">
      <c r="B50" s="354" t="str">
        <f>Filter_Kriterienpruefung!M36</f>
        <v/>
      </c>
      <c r="C50" s="355" t="str">
        <f>Filter_Kriterienpruefung!O36</f>
        <v/>
      </c>
      <c r="D50" s="397" t="str">
        <f>Filter_Kriterienpruefung!Q36</f>
        <v/>
      </c>
      <c r="E50" s="397"/>
      <c r="F50" s="356"/>
      <c r="G50" s="70" t="s">
        <v>37</v>
      </c>
      <c r="H50" s="46"/>
      <c r="I50" s="330"/>
      <c r="J50" s="330"/>
      <c r="K50" s="330"/>
      <c r="L50" s="330"/>
      <c r="M50" s="330"/>
      <c r="N50" s="46"/>
      <c r="O50" s="333"/>
      <c r="P50" s="46"/>
      <c r="Q50" s="331">
        <v>0</v>
      </c>
      <c r="R50" s="370" t="str">
        <f t="shared" si="0"/>
        <v>?</v>
      </c>
      <c r="T50" s="310" t="e">
        <f>IF(INDEX(Krit_Erläuterungen!$B$6:$B$46,MATCH(Schritt4_Einzelbewertung!C50,Krit_Erläuterungen!$A$6:$A$46,0))=0,"",INDEX(Krit_Erläuterungen!$B$6:$B$46,MATCH(Schritt4_Einzelbewertung!C50,Krit_Erläuterungen!$A$6:$A$46,0)))</f>
        <v>#N/A</v>
      </c>
      <c r="AI50" s="62" t="str">
        <f t="shared" si="1"/>
        <v>?</v>
      </c>
    </row>
    <row r="51" spans="2:38" ht="60" customHeight="1" x14ac:dyDescent="0.25">
      <c r="B51" s="354" t="str">
        <f>Filter_Kriterienpruefung!M37</f>
        <v/>
      </c>
      <c r="C51" s="355" t="str">
        <f>Filter_Kriterienpruefung!O37</f>
        <v/>
      </c>
      <c r="D51" s="397" t="str">
        <f>Filter_Kriterienpruefung!Q37</f>
        <v/>
      </c>
      <c r="E51" s="397"/>
      <c r="F51" s="356"/>
      <c r="G51" s="70" t="s">
        <v>37</v>
      </c>
      <c r="H51" s="46"/>
      <c r="I51" s="330"/>
      <c r="J51" s="330"/>
      <c r="K51" s="330"/>
      <c r="L51" s="330"/>
      <c r="M51" s="330"/>
      <c r="N51" s="46"/>
      <c r="O51" s="333"/>
      <c r="P51" s="46"/>
      <c r="Q51" s="331">
        <v>0</v>
      </c>
      <c r="R51" s="370" t="str">
        <f t="shared" si="0"/>
        <v>?</v>
      </c>
      <c r="T51" s="310" t="e">
        <f>IF(INDEX(Krit_Erläuterungen!$B$6:$B$46,MATCH(Schritt4_Einzelbewertung!C51,Krit_Erläuterungen!$A$6:$A$46,0))=0,"",INDEX(Krit_Erläuterungen!$B$6:$B$46,MATCH(Schritt4_Einzelbewertung!C51,Krit_Erläuterungen!$A$6:$A$46,0)))</f>
        <v>#N/A</v>
      </c>
      <c r="AI51" s="62" t="str">
        <f t="shared" si="1"/>
        <v>?</v>
      </c>
    </row>
    <row r="52" spans="2:38" ht="60" customHeight="1" x14ac:dyDescent="0.25">
      <c r="B52" s="354" t="str">
        <f>Filter_Kriterienpruefung!M38</f>
        <v/>
      </c>
      <c r="C52" s="355" t="str">
        <f>Filter_Kriterienpruefung!O38</f>
        <v/>
      </c>
      <c r="D52" s="397" t="str">
        <f>Filter_Kriterienpruefung!Q38</f>
        <v/>
      </c>
      <c r="E52" s="397"/>
      <c r="F52" s="356"/>
      <c r="G52" s="70" t="s">
        <v>37</v>
      </c>
      <c r="H52" s="46"/>
      <c r="I52" s="330"/>
      <c r="J52" s="330"/>
      <c r="K52" s="330"/>
      <c r="L52" s="330"/>
      <c r="M52" s="330"/>
      <c r="N52" s="46"/>
      <c r="O52" s="333"/>
      <c r="P52" s="46"/>
      <c r="Q52" s="331">
        <v>0</v>
      </c>
      <c r="R52" s="370" t="str">
        <f t="shared" si="0"/>
        <v>?</v>
      </c>
      <c r="T52" s="310" t="e">
        <f>IF(INDEX(Krit_Erläuterungen!$B$6:$B$46,MATCH(Schritt4_Einzelbewertung!C52,Krit_Erläuterungen!$A$6:$A$46,0))=0,"",INDEX(Krit_Erläuterungen!$B$6:$B$46,MATCH(Schritt4_Einzelbewertung!C52,Krit_Erläuterungen!$A$6:$A$46,0)))</f>
        <v>#N/A</v>
      </c>
      <c r="AI52" s="62" t="str">
        <f t="shared" si="1"/>
        <v>?</v>
      </c>
    </row>
    <row r="53" spans="2:38" ht="60" customHeight="1" x14ac:dyDescent="0.25">
      <c r="B53" s="354" t="str">
        <f>Filter_Kriterienpruefung!M39</f>
        <v/>
      </c>
      <c r="C53" s="355" t="str">
        <f>Filter_Kriterienpruefung!O39</f>
        <v/>
      </c>
      <c r="D53" s="397" t="str">
        <f>Filter_Kriterienpruefung!Q39</f>
        <v/>
      </c>
      <c r="E53" s="397"/>
      <c r="F53" s="356"/>
      <c r="G53" s="70" t="s">
        <v>37</v>
      </c>
      <c r="H53" s="46"/>
      <c r="I53" s="330"/>
      <c r="J53" s="330"/>
      <c r="K53" s="330"/>
      <c r="L53" s="330"/>
      <c r="M53" s="330"/>
      <c r="N53" s="46"/>
      <c r="O53" s="333"/>
      <c r="P53" s="46"/>
      <c r="Q53" s="331">
        <v>0</v>
      </c>
      <c r="R53" s="370" t="str">
        <f t="shared" si="0"/>
        <v>?</v>
      </c>
      <c r="T53" s="310" t="e">
        <f>IF(INDEX(Krit_Erläuterungen!$B$6:$B$46,MATCH(Schritt4_Einzelbewertung!C53,Krit_Erläuterungen!$A$6:$A$46,0))=0,"",INDEX(Krit_Erläuterungen!$B$6:$B$46,MATCH(Schritt4_Einzelbewertung!C53,Krit_Erläuterungen!$A$6:$A$46,0)))</f>
        <v>#N/A</v>
      </c>
      <c r="AI53" s="62" t="str">
        <f t="shared" si="1"/>
        <v>?</v>
      </c>
    </row>
    <row r="54" spans="2:38" ht="60" customHeight="1" x14ac:dyDescent="0.25">
      <c r="B54" s="354" t="str">
        <f>Filter_Kriterienpruefung!M40</f>
        <v/>
      </c>
      <c r="C54" s="355" t="str">
        <f>Filter_Kriterienpruefung!O40</f>
        <v/>
      </c>
      <c r="D54" s="397" t="str">
        <f>Filter_Kriterienpruefung!Q40</f>
        <v/>
      </c>
      <c r="E54" s="397"/>
      <c r="F54" s="356"/>
      <c r="G54" s="70" t="s">
        <v>37</v>
      </c>
      <c r="H54" s="46"/>
      <c r="I54" s="330"/>
      <c r="J54" s="330"/>
      <c r="K54" s="330"/>
      <c r="L54" s="330"/>
      <c r="M54" s="330"/>
      <c r="N54" s="46"/>
      <c r="O54" s="333"/>
      <c r="P54" s="46"/>
      <c r="Q54" s="331">
        <v>0</v>
      </c>
      <c r="R54" s="370" t="str">
        <f t="shared" si="0"/>
        <v>?</v>
      </c>
      <c r="T54" s="310" t="e">
        <f>IF(INDEX(Krit_Erläuterungen!$B$6:$B$46,MATCH(Schritt4_Einzelbewertung!C54,Krit_Erläuterungen!$A$6:$A$46,0))=0,"",INDEX(Krit_Erläuterungen!$B$6:$B$46,MATCH(Schritt4_Einzelbewertung!C54,Krit_Erläuterungen!$A$6:$A$46,0)))</f>
        <v>#N/A</v>
      </c>
      <c r="AI54" s="62" t="str">
        <f t="shared" si="1"/>
        <v>?</v>
      </c>
    </row>
    <row r="55" spans="2:38" ht="60" customHeight="1" x14ac:dyDescent="0.25">
      <c r="B55" s="340" t="str">
        <f>Filter_Kriterienpruefung!M41</f>
        <v/>
      </c>
      <c r="C55" s="15" t="str">
        <f>Filter_Kriterienpruefung!O41</f>
        <v/>
      </c>
      <c r="D55" s="393" t="str">
        <f>Filter_Kriterienpruefung!Q41</f>
        <v/>
      </c>
      <c r="E55" s="393"/>
      <c r="F55" s="15"/>
      <c r="G55" s="70" t="s">
        <v>37</v>
      </c>
      <c r="H55" s="46"/>
      <c r="I55" s="330"/>
      <c r="J55" s="330"/>
      <c r="K55" s="330"/>
      <c r="L55" s="330"/>
      <c r="M55" s="330"/>
      <c r="N55" s="46"/>
      <c r="O55" s="333"/>
      <c r="P55" s="46"/>
      <c r="Q55" s="331">
        <v>0</v>
      </c>
      <c r="R55" s="370" t="str">
        <f t="shared" si="0"/>
        <v>?</v>
      </c>
      <c r="T55" s="310" t="e">
        <f>IF(INDEX(Krit_Erläuterungen!$B$6:$B$46,MATCH(Schritt4_Einzelbewertung!C55,Krit_Erläuterungen!$A$6:$A$46,0))=0,"",INDEX(Krit_Erläuterungen!$B$6:$B$46,MATCH(Schritt4_Einzelbewertung!C55,Krit_Erläuterungen!$A$6:$A$46,0)))</f>
        <v>#N/A</v>
      </c>
      <c r="AI55" s="62" t="str">
        <f t="shared" si="1"/>
        <v>?</v>
      </c>
    </row>
    <row r="56" spans="2:38" s="47" customFormat="1" ht="5.0999999999999996" customHeight="1" x14ac:dyDescent="0.25">
      <c r="B56" s="365"/>
      <c r="D56" s="48"/>
      <c r="E56" s="48"/>
      <c r="F56" s="48"/>
      <c r="G56" s="49"/>
      <c r="H56" s="50"/>
      <c r="I56" s="50"/>
      <c r="J56" s="50"/>
      <c r="K56" s="50"/>
      <c r="L56" s="50"/>
      <c r="M56" s="50"/>
      <c r="N56" s="50"/>
      <c r="O56" s="50"/>
      <c r="P56" s="50"/>
      <c r="Q56" s="328"/>
      <c r="R56" s="50"/>
      <c r="T56" s="51"/>
      <c r="AI56" s="64"/>
      <c r="AK56" s="64"/>
      <c r="AL56" s="64"/>
    </row>
    <row r="57" spans="2:38" x14ac:dyDescent="0.25">
      <c r="C57" s="94" t="s">
        <v>93</v>
      </c>
    </row>
    <row r="58" spans="2:38" x14ac:dyDescent="0.25">
      <c r="AK58" s="66" t="s">
        <v>47</v>
      </c>
    </row>
    <row r="59" spans="2:38" x14ac:dyDescent="0.25">
      <c r="AK59" s="24" t="s">
        <v>38</v>
      </c>
      <c r="AL59" s="24" t="s">
        <v>37</v>
      </c>
    </row>
    <row r="60" spans="2:38" x14ac:dyDescent="0.25">
      <c r="AK60" s="67">
        <v>-2</v>
      </c>
      <c r="AL60" s="68">
        <v>1</v>
      </c>
    </row>
    <row r="61" spans="2:38" x14ac:dyDescent="0.25">
      <c r="AK61" s="69">
        <v>-1</v>
      </c>
      <c r="AL61" s="68">
        <v>2</v>
      </c>
    </row>
    <row r="62" spans="2:38" x14ac:dyDescent="0.25">
      <c r="AK62" s="69">
        <v>0</v>
      </c>
      <c r="AL62" s="68">
        <v>3</v>
      </c>
    </row>
    <row r="63" spans="2:38" x14ac:dyDescent="0.25">
      <c r="AK63" s="69">
        <v>1</v>
      </c>
      <c r="AL63" s="68">
        <v>4</v>
      </c>
    </row>
    <row r="64" spans="2:38" x14ac:dyDescent="0.25">
      <c r="AK64" s="69">
        <v>2</v>
      </c>
      <c r="AL64" s="68">
        <v>5</v>
      </c>
    </row>
  </sheetData>
  <sheetProtection algorithmName="SHA-512" hashValue="4arMJ6hpwRONmXxtb0wGHUry6keDZ7QLsyTjRbdVPShwkqCyaRChRH0qa7rmE/7F9S1uYYI1mI4WWN9TZ6dK/g==" saltValue="bTdoY3YJ7fPcJYsMEUjFqQ==" spinCount="100000" sheet="1" objects="1" scenarios="1"/>
  <customSheetViews>
    <customSheetView guid="{46FA8FB2-CEEC-41E4-BFE0-0649DAC6661A}" showGridLines="0" showRowCol="0" fitToPage="1">
      <pane ySplit="10" topLeftCell="A11" activePane="bottomLeft" state="frozen"/>
      <selection pane="bottomLeft" activeCell="D11" sqref="D11"/>
      <pageMargins left="0.70866141732283472" right="0.70866141732283472" top="0.78740157480314965" bottom="0.78740157480314965" header="0.31496062992125984" footer="0.31496062992125984"/>
      <pageSetup paperSize="9" scale="20" orientation="landscape" r:id="rId1"/>
    </customSheetView>
  </customSheetViews>
  <mergeCells count="51">
    <mergeCell ref="B13:C13"/>
    <mergeCell ref="T8:T11"/>
    <mergeCell ref="D15:E15"/>
    <mergeCell ref="D16:E16"/>
    <mergeCell ref="D17:E17"/>
    <mergeCell ref="O8:O11"/>
    <mergeCell ref="D18:E18"/>
    <mergeCell ref="M8:M11"/>
    <mergeCell ref="L8:L11"/>
    <mergeCell ref="K8:K11"/>
    <mergeCell ref="J8:J11"/>
    <mergeCell ref="I8:I11"/>
    <mergeCell ref="I13:M13"/>
    <mergeCell ref="D19:E19"/>
    <mergeCell ref="D20:E20"/>
    <mergeCell ref="D21:E21"/>
    <mergeCell ref="D22:E22"/>
    <mergeCell ref="D23:E23"/>
    <mergeCell ref="D24:E24"/>
    <mergeCell ref="D25:E25"/>
    <mergeCell ref="D26:E26"/>
    <mergeCell ref="D27:E27"/>
    <mergeCell ref="D28:E28"/>
    <mergeCell ref="D46:E46"/>
    <mergeCell ref="D29:E29"/>
    <mergeCell ref="D30:E30"/>
    <mergeCell ref="D31:E31"/>
    <mergeCell ref="D32:E32"/>
    <mergeCell ref="D33:E33"/>
    <mergeCell ref="D41:E41"/>
    <mergeCell ref="D42:E42"/>
    <mergeCell ref="D34:E34"/>
    <mergeCell ref="D35:E35"/>
    <mergeCell ref="D36:E36"/>
    <mergeCell ref="D37:E37"/>
    <mergeCell ref="D54:E54"/>
    <mergeCell ref="D55:E55"/>
    <mergeCell ref="E8:E11"/>
    <mergeCell ref="D50:E50"/>
    <mergeCell ref="D51:E51"/>
    <mergeCell ref="D52:E52"/>
    <mergeCell ref="D53:E53"/>
    <mergeCell ref="D48:E48"/>
    <mergeCell ref="D49:E49"/>
    <mergeCell ref="D43:E43"/>
    <mergeCell ref="D44:E44"/>
    <mergeCell ref="D45:E45"/>
    <mergeCell ref="D47:E47"/>
    <mergeCell ref="D38:E38"/>
    <mergeCell ref="D39:E39"/>
    <mergeCell ref="D40:E40"/>
  </mergeCells>
  <conditionalFormatting sqref="R15:R55">
    <cfRule type="cellIs" dxfId="287" priority="32" operator="equal">
      <formula>"?"</formula>
    </cfRule>
    <cfRule type="cellIs" dxfId="286" priority="33" operator="greaterThan">
      <formula>1</formula>
    </cfRule>
    <cfRule type="cellIs" dxfId="285" priority="34" operator="between">
      <formula>0.2</formula>
      <formula>1</formula>
    </cfRule>
    <cfRule type="cellIs" dxfId="284" priority="35" operator="between">
      <formula>-0.2</formula>
      <formula>0.2</formula>
    </cfRule>
    <cfRule type="cellIs" dxfId="283" priority="36" operator="between">
      <formula>-0.2</formula>
      <formula>-1</formula>
    </cfRule>
    <cfRule type="cellIs" dxfId="282" priority="37" operator="lessThan">
      <formula>-1</formula>
    </cfRule>
  </conditionalFormatting>
  <conditionalFormatting sqref="T18:T55 G15:R55">
    <cfRule type="expression" dxfId="281" priority="5">
      <formula>$C15=""</formula>
    </cfRule>
  </conditionalFormatting>
  <conditionalFormatting sqref="T15:T16">
    <cfRule type="expression" dxfId="280" priority="3">
      <formula>$C15=""</formula>
    </cfRule>
  </conditionalFormatting>
  <conditionalFormatting sqref="T17">
    <cfRule type="expression" dxfId="279" priority="1">
      <formula>$C17=""</formula>
    </cfRule>
  </conditionalFormatting>
  <dataValidations count="1">
    <dataValidation type="list" allowBlank="1" showInputMessage="1" showErrorMessage="1" sqref="G15:G55" xr:uid="{00000000-0002-0000-0900-000000000000}">
      <formula1>$AL$59:$AL$64</formula1>
    </dataValidation>
  </dataValidations>
  <pageMargins left="0.70866141732283472" right="0.70866141732283472" top="0.78740157480314965" bottom="0.78740157480314965" header="0.31496062992125984" footer="0.31496062992125984"/>
  <pageSetup paperSize="9" scale="2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4870" r:id="rId5" name="Option Button 294">
              <controlPr defaultSize="0" autoFill="0" autoLine="0" autoPict="0">
                <anchor moveWithCells="1">
                  <from>
                    <xdr:col>8</xdr:col>
                    <xdr:colOff>114300</xdr:colOff>
                    <xdr:row>14</xdr:row>
                    <xdr:rowOff>0</xdr:rowOff>
                  </from>
                  <to>
                    <xdr:col>8</xdr:col>
                    <xdr:colOff>323850</xdr:colOff>
                    <xdr:row>15</xdr:row>
                    <xdr:rowOff>0</xdr:rowOff>
                  </to>
                </anchor>
              </controlPr>
            </control>
          </mc:Choice>
        </mc:AlternateContent>
        <mc:AlternateContent xmlns:mc="http://schemas.openxmlformats.org/markup-compatibility/2006">
          <mc:Choice Requires="x14">
            <control shapeId="24872" r:id="rId6" name="Option Button 296">
              <controlPr defaultSize="0" autoFill="0" autoLine="0" autoPict="0">
                <anchor moveWithCells="1">
                  <from>
                    <xdr:col>9</xdr:col>
                    <xdr:colOff>114300</xdr:colOff>
                    <xdr:row>14</xdr:row>
                    <xdr:rowOff>0</xdr:rowOff>
                  </from>
                  <to>
                    <xdr:col>9</xdr:col>
                    <xdr:colOff>323850</xdr:colOff>
                    <xdr:row>15</xdr:row>
                    <xdr:rowOff>0</xdr:rowOff>
                  </to>
                </anchor>
              </controlPr>
            </control>
          </mc:Choice>
        </mc:AlternateContent>
        <mc:AlternateContent xmlns:mc="http://schemas.openxmlformats.org/markup-compatibility/2006">
          <mc:Choice Requires="x14">
            <control shapeId="24873" r:id="rId7" name="Option Button 297">
              <controlPr defaultSize="0" autoFill="0" autoLine="0" autoPict="0">
                <anchor moveWithCells="1">
                  <from>
                    <xdr:col>10</xdr:col>
                    <xdr:colOff>114300</xdr:colOff>
                    <xdr:row>14</xdr:row>
                    <xdr:rowOff>0</xdr:rowOff>
                  </from>
                  <to>
                    <xdr:col>10</xdr:col>
                    <xdr:colOff>323850</xdr:colOff>
                    <xdr:row>15</xdr:row>
                    <xdr:rowOff>0</xdr:rowOff>
                  </to>
                </anchor>
              </controlPr>
            </control>
          </mc:Choice>
        </mc:AlternateContent>
        <mc:AlternateContent xmlns:mc="http://schemas.openxmlformats.org/markup-compatibility/2006">
          <mc:Choice Requires="x14">
            <control shapeId="24874" r:id="rId8" name="Option Button 298">
              <controlPr defaultSize="0" autoFill="0" autoLine="0" autoPict="0">
                <anchor moveWithCells="1">
                  <from>
                    <xdr:col>11</xdr:col>
                    <xdr:colOff>114300</xdr:colOff>
                    <xdr:row>14</xdr:row>
                    <xdr:rowOff>0</xdr:rowOff>
                  </from>
                  <to>
                    <xdr:col>11</xdr:col>
                    <xdr:colOff>323850</xdr:colOff>
                    <xdr:row>15</xdr:row>
                    <xdr:rowOff>0</xdr:rowOff>
                  </to>
                </anchor>
              </controlPr>
            </control>
          </mc:Choice>
        </mc:AlternateContent>
        <mc:AlternateContent xmlns:mc="http://schemas.openxmlformats.org/markup-compatibility/2006">
          <mc:Choice Requires="x14">
            <control shapeId="24875" r:id="rId9" name="Option Button 299">
              <controlPr defaultSize="0" autoFill="0" autoLine="0" autoPict="0">
                <anchor moveWithCells="1">
                  <from>
                    <xdr:col>12</xdr:col>
                    <xdr:colOff>123825</xdr:colOff>
                    <xdr:row>14</xdr:row>
                    <xdr:rowOff>0</xdr:rowOff>
                  </from>
                  <to>
                    <xdr:col>12</xdr:col>
                    <xdr:colOff>333375</xdr:colOff>
                    <xdr:row>15</xdr:row>
                    <xdr:rowOff>0</xdr:rowOff>
                  </to>
                </anchor>
              </controlPr>
            </control>
          </mc:Choice>
        </mc:AlternateContent>
        <mc:AlternateContent xmlns:mc="http://schemas.openxmlformats.org/markup-compatibility/2006">
          <mc:Choice Requires="x14">
            <control shapeId="24876" r:id="rId10" name="Option Button 300">
              <controlPr defaultSize="0" autoFill="0" autoLine="0" autoPict="0">
                <anchor moveWithCells="1">
                  <from>
                    <xdr:col>14</xdr:col>
                    <xdr:colOff>114300</xdr:colOff>
                    <xdr:row>14</xdr:row>
                    <xdr:rowOff>0</xdr:rowOff>
                  </from>
                  <to>
                    <xdr:col>14</xdr:col>
                    <xdr:colOff>323850</xdr:colOff>
                    <xdr:row>15</xdr:row>
                    <xdr:rowOff>0</xdr:rowOff>
                  </to>
                </anchor>
              </controlPr>
            </control>
          </mc:Choice>
        </mc:AlternateContent>
        <mc:AlternateContent xmlns:mc="http://schemas.openxmlformats.org/markup-compatibility/2006">
          <mc:Choice Requires="x14">
            <control shapeId="24878" r:id="rId11" name="Option Button 302">
              <controlPr defaultSize="0" autoFill="0" autoLine="0" autoPict="0">
                <anchor moveWithCells="1">
                  <from>
                    <xdr:col>8</xdr:col>
                    <xdr:colOff>114300</xdr:colOff>
                    <xdr:row>15</xdr:row>
                    <xdr:rowOff>0</xdr:rowOff>
                  </from>
                  <to>
                    <xdr:col>8</xdr:col>
                    <xdr:colOff>323850</xdr:colOff>
                    <xdr:row>16</xdr:row>
                    <xdr:rowOff>0</xdr:rowOff>
                  </to>
                </anchor>
              </controlPr>
            </control>
          </mc:Choice>
        </mc:AlternateContent>
        <mc:AlternateContent xmlns:mc="http://schemas.openxmlformats.org/markup-compatibility/2006">
          <mc:Choice Requires="x14">
            <control shapeId="24879" r:id="rId12" name="Option Button 303">
              <controlPr defaultSize="0" autoFill="0" autoLine="0" autoPict="0">
                <anchor moveWithCells="1">
                  <from>
                    <xdr:col>9</xdr:col>
                    <xdr:colOff>114300</xdr:colOff>
                    <xdr:row>15</xdr:row>
                    <xdr:rowOff>0</xdr:rowOff>
                  </from>
                  <to>
                    <xdr:col>9</xdr:col>
                    <xdr:colOff>323850</xdr:colOff>
                    <xdr:row>16</xdr:row>
                    <xdr:rowOff>0</xdr:rowOff>
                  </to>
                </anchor>
              </controlPr>
            </control>
          </mc:Choice>
        </mc:AlternateContent>
        <mc:AlternateContent xmlns:mc="http://schemas.openxmlformats.org/markup-compatibility/2006">
          <mc:Choice Requires="x14">
            <control shapeId="24880" r:id="rId13" name="Option Button 304">
              <controlPr defaultSize="0" autoFill="0" autoLine="0" autoPict="0">
                <anchor moveWithCells="1">
                  <from>
                    <xdr:col>10</xdr:col>
                    <xdr:colOff>114300</xdr:colOff>
                    <xdr:row>15</xdr:row>
                    <xdr:rowOff>0</xdr:rowOff>
                  </from>
                  <to>
                    <xdr:col>10</xdr:col>
                    <xdr:colOff>323850</xdr:colOff>
                    <xdr:row>16</xdr:row>
                    <xdr:rowOff>0</xdr:rowOff>
                  </to>
                </anchor>
              </controlPr>
            </control>
          </mc:Choice>
        </mc:AlternateContent>
        <mc:AlternateContent xmlns:mc="http://schemas.openxmlformats.org/markup-compatibility/2006">
          <mc:Choice Requires="x14">
            <control shapeId="24881" r:id="rId14" name="Option Button 305">
              <controlPr defaultSize="0" autoFill="0" autoLine="0" autoPict="0">
                <anchor moveWithCells="1">
                  <from>
                    <xdr:col>11</xdr:col>
                    <xdr:colOff>114300</xdr:colOff>
                    <xdr:row>15</xdr:row>
                    <xdr:rowOff>0</xdr:rowOff>
                  </from>
                  <to>
                    <xdr:col>11</xdr:col>
                    <xdr:colOff>323850</xdr:colOff>
                    <xdr:row>16</xdr:row>
                    <xdr:rowOff>0</xdr:rowOff>
                  </to>
                </anchor>
              </controlPr>
            </control>
          </mc:Choice>
        </mc:AlternateContent>
        <mc:AlternateContent xmlns:mc="http://schemas.openxmlformats.org/markup-compatibility/2006">
          <mc:Choice Requires="x14">
            <control shapeId="24882" r:id="rId15" name="Option Button 306">
              <controlPr defaultSize="0" autoFill="0" autoLine="0" autoPict="0">
                <anchor moveWithCells="1">
                  <from>
                    <xdr:col>12</xdr:col>
                    <xdr:colOff>114300</xdr:colOff>
                    <xdr:row>15</xdr:row>
                    <xdr:rowOff>0</xdr:rowOff>
                  </from>
                  <to>
                    <xdr:col>12</xdr:col>
                    <xdr:colOff>323850</xdr:colOff>
                    <xdr:row>16</xdr:row>
                    <xdr:rowOff>0</xdr:rowOff>
                  </to>
                </anchor>
              </controlPr>
            </control>
          </mc:Choice>
        </mc:AlternateContent>
        <mc:AlternateContent xmlns:mc="http://schemas.openxmlformats.org/markup-compatibility/2006">
          <mc:Choice Requires="x14">
            <control shapeId="24883" r:id="rId16" name="Option Button 307">
              <controlPr defaultSize="0" autoFill="0" autoLine="0" autoPict="0">
                <anchor moveWithCells="1">
                  <from>
                    <xdr:col>14</xdr:col>
                    <xdr:colOff>114300</xdr:colOff>
                    <xdr:row>15</xdr:row>
                    <xdr:rowOff>0</xdr:rowOff>
                  </from>
                  <to>
                    <xdr:col>14</xdr:col>
                    <xdr:colOff>323850</xdr:colOff>
                    <xdr:row>16</xdr:row>
                    <xdr:rowOff>0</xdr:rowOff>
                  </to>
                </anchor>
              </controlPr>
            </control>
          </mc:Choice>
        </mc:AlternateContent>
        <mc:AlternateContent xmlns:mc="http://schemas.openxmlformats.org/markup-compatibility/2006">
          <mc:Choice Requires="x14">
            <control shapeId="24885" r:id="rId17" name="Group Box 309">
              <controlPr defaultSize="0" autoFill="0" autoPict="0">
                <anchor moveWithCells="1">
                  <from>
                    <xdr:col>8</xdr:col>
                    <xdr:colOff>0</xdr:colOff>
                    <xdr:row>14</xdr:row>
                    <xdr:rowOff>0</xdr:rowOff>
                  </from>
                  <to>
                    <xdr:col>15</xdr:col>
                    <xdr:colOff>0</xdr:colOff>
                    <xdr:row>15</xdr:row>
                    <xdr:rowOff>0</xdr:rowOff>
                  </to>
                </anchor>
              </controlPr>
            </control>
          </mc:Choice>
        </mc:AlternateContent>
        <mc:AlternateContent xmlns:mc="http://schemas.openxmlformats.org/markup-compatibility/2006">
          <mc:Choice Requires="x14">
            <control shapeId="24888" r:id="rId18" name="Option Button 312">
              <controlPr defaultSize="0" autoFill="0" autoLine="0" autoPict="0">
                <anchor moveWithCells="1">
                  <from>
                    <xdr:col>8</xdr:col>
                    <xdr:colOff>114300</xdr:colOff>
                    <xdr:row>16</xdr:row>
                    <xdr:rowOff>0</xdr:rowOff>
                  </from>
                  <to>
                    <xdr:col>8</xdr:col>
                    <xdr:colOff>323850</xdr:colOff>
                    <xdr:row>17</xdr:row>
                    <xdr:rowOff>0</xdr:rowOff>
                  </to>
                </anchor>
              </controlPr>
            </control>
          </mc:Choice>
        </mc:AlternateContent>
        <mc:AlternateContent xmlns:mc="http://schemas.openxmlformats.org/markup-compatibility/2006">
          <mc:Choice Requires="x14">
            <control shapeId="24889" r:id="rId19" name="Option Button 313">
              <controlPr defaultSize="0" autoFill="0" autoLine="0" autoPict="0">
                <anchor moveWithCells="1">
                  <from>
                    <xdr:col>9</xdr:col>
                    <xdr:colOff>114300</xdr:colOff>
                    <xdr:row>16</xdr:row>
                    <xdr:rowOff>0</xdr:rowOff>
                  </from>
                  <to>
                    <xdr:col>9</xdr:col>
                    <xdr:colOff>323850</xdr:colOff>
                    <xdr:row>17</xdr:row>
                    <xdr:rowOff>0</xdr:rowOff>
                  </to>
                </anchor>
              </controlPr>
            </control>
          </mc:Choice>
        </mc:AlternateContent>
        <mc:AlternateContent xmlns:mc="http://schemas.openxmlformats.org/markup-compatibility/2006">
          <mc:Choice Requires="x14">
            <control shapeId="24890" r:id="rId20" name="Option Button 314">
              <controlPr defaultSize="0" autoFill="0" autoLine="0" autoPict="0">
                <anchor moveWithCells="1">
                  <from>
                    <xdr:col>10</xdr:col>
                    <xdr:colOff>114300</xdr:colOff>
                    <xdr:row>16</xdr:row>
                    <xdr:rowOff>0</xdr:rowOff>
                  </from>
                  <to>
                    <xdr:col>10</xdr:col>
                    <xdr:colOff>323850</xdr:colOff>
                    <xdr:row>17</xdr:row>
                    <xdr:rowOff>0</xdr:rowOff>
                  </to>
                </anchor>
              </controlPr>
            </control>
          </mc:Choice>
        </mc:AlternateContent>
        <mc:AlternateContent xmlns:mc="http://schemas.openxmlformats.org/markup-compatibility/2006">
          <mc:Choice Requires="x14">
            <control shapeId="24891" r:id="rId21" name="Option Button 315">
              <controlPr defaultSize="0" autoFill="0" autoLine="0" autoPict="0">
                <anchor moveWithCells="1">
                  <from>
                    <xdr:col>11</xdr:col>
                    <xdr:colOff>114300</xdr:colOff>
                    <xdr:row>16</xdr:row>
                    <xdr:rowOff>0</xdr:rowOff>
                  </from>
                  <to>
                    <xdr:col>11</xdr:col>
                    <xdr:colOff>323850</xdr:colOff>
                    <xdr:row>17</xdr:row>
                    <xdr:rowOff>0</xdr:rowOff>
                  </to>
                </anchor>
              </controlPr>
            </control>
          </mc:Choice>
        </mc:AlternateContent>
        <mc:AlternateContent xmlns:mc="http://schemas.openxmlformats.org/markup-compatibility/2006">
          <mc:Choice Requires="x14">
            <control shapeId="24892" r:id="rId22" name="Option Button 316">
              <controlPr defaultSize="0" autoFill="0" autoLine="0" autoPict="0">
                <anchor moveWithCells="1">
                  <from>
                    <xdr:col>12</xdr:col>
                    <xdr:colOff>114300</xdr:colOff>
                    <xdr:row>16</xdr:row>
                    <xdr:rowOff>0</xdr:rowOff>
                  </from>
                  <to>
                    <xdr:col>12</xdr:col>
                    <xdr:colOff>323850</xdr:colOff>
                    <xdr:row>17</xdr:row>
                    <xdr:rowOff>0</xdr:rowOff>
                  </to>
                </anchor>
              </controlPr>
            </control>
          </mc:Choice>
        </mc:AlternateContent>
        <mc:AlternateContent xmlns:mc="http://schemas.openxmlformats.org/markup-compatibility/2006">
          <mc:Choice Requires="x14">
            <control shapeId="24893" r:id="rId23" name="Option Button 317">
              <controlPr defaultSize="0" autoFill="0" autoLine="0" autoPict="0">
                <anchor moveWithCells="1">
                  <from>
                    <xdr:col>14</xdr:col>
                    <xdr:colOff>114300</xdr:colOff>
                    <xdr:row>16</xdr:row>
                    <xdr:rowOff>0</xdr:rowOff>
                  </from>
                  <to>
                    <xdr:col>14</xdr:col>
                    <xdr:colOff>323850</xdr:colOff>
                    <xdr:row>17</xdr:row>
                    <xdr:rowOff>0</xdr:rowOff>
                  </to>
                </anchor>
              </controlPr>
            </control>
          </mc:Choice>
        </mc:AlternateContent>
        <mc:AlternateContent xmlns:mc="http://schemas.openxmlformats.org/markup-compatibility/2006">
          <mc:Choice Requires="x14">
            <control shapeId="24894" r:id="rId24" name="Option Button 318">
              <controlPr defaultSize="0" autoFill="0" autoLine="0" autoPict="0">
                <anchor moveWithCells="1">
                  <from>
                    <xdr:col>8</xdr:col>
                    <xdr:colOff>114300</xdr:colOff>
                    <xdr:row>17</xdr:row>
                    <xdr:rowOff>0</xdr:rowOff>
                  </from>
                  <to>
                    <xdr:col>8</xdr:col>
                    <xdr:colOff>323850</xdr:colOff>
                    <xdr:row>18</xdr:row>
                    <xdr:rowOff>0</xdr:rowOff>
                  </to>
                </anchor>
              </controlPr>
            </control>
          </mc:Choice>
        </mc:AlternateContent>
        <mc:AlternateContent xmlns:mc="http://schemas.openxmlformats.org/markup-compatibility/2006">
          <mc:Choice Requires="x14">
            <control shapeId="24895" r:id="rId25" name="Option Button 319">
              <controlPr defaultSize="0" autoFill="0" autoLine="0" autoPict="0">
                <anchor moveWithCells="1">
                  <from>
                    <xdr:col>9</xdr:col>
                    <xdr:colOff>114300</xdr:colOff>
                    <xdr:row>17</xdr:row>
                    <xdr:rowOff>0</xdr:rowOff>
                  </from>
                  <to>
                    <xdr:col>9</xdr:col>
                    <xdr:colOff>323850</xdr:colOff>
                    <xdr:row>18</xdr:row>
                    <xdr:rowOff>0</xdr:rowOff>
                  </to>
                </anchor>
              </controlPr>
            </control>
          </mc:Choice>
        </mc:AlternateContent>
        <mc:AlternateContent xmlns:mc="http://schemas.openxmlformats.org/markup-compatibility/2006">
          <mc:Choice Requires="x14">
            <control shapeId="24896" r:id="rId26" name="Option Button 320">
              <controlPr defaultSize="0" autoFill="0" autoLine="0" autoPict="0">
                <anchor moveWithCells="1">
                  <from>
                    <xdr:col>10</xdr:col>
                    <xdr:colOff>114300</xdr:colOff>
                    <xdr:row>17</xdr:row>
                    <xdr:rowOff>0</xdr:rowOff>
                  </from>
                  <to>
                    <xdr:col>10</xdr:col>
                    <xdr:colOff>323850</xdr:colOff>
                    <xdr:row>18</xdr:row>
                    <xdr:rowOff>0</xdr:rowOff>
                  </to>
                </anchor>
              </controlPr>
            </control>
          </mc:Choice>
        </mc:AlternateContent>
        <mc:AlternateContent xmlns:mc="http://schemas.openxmlformats.org/markup-compatibility/2006">
          <mc:Choice Requires="x14">
            <control shapeId="24897" r:id="rId27" name="Option Button 321">
              <controlPr defaultSize="0" autoFill="0" autoLine="0" autoPict="0">
                <anchor moveWithCells="1">
                  <from>
                    <xdr:col>11</xdr:col>
                    <xdr:colOff>114300</xdr:colOff>
                    <xdr:row>17</xdr:row>
                    <xdr:rowOff>0</xdr:rowOff>
                  </from>
                  <to>
                    <xdr:col>11</xdr:col>
                    <xdr:colOff>323850</xdr:colOff>
                    <xdr:row>18</xdr:row>
                    <xdr:rowOff>0</xdr:rowOff>
                  </to>
                </anchor>
              </controlPr>
            </control>
          </mc:Choice>
        </mc:AlternateContent>
        <mc:AlternateContent xmlns:mc="http://schemas.openxmlformats.org/markup-compatibility/2006">
          <mc:Choice Requires="x14">
            <control shapeId="24898" r:id="rId28" name="Option Button 322">
              <controlPr defaultSize="0" autoFill="0" autoLine="0" autoPict="0">
                <anchor moveWithCells="1">
                  <from>
                    <xdr:col>12</xdr:col>
                    <xdr:colOff>114300</xdr:colOff>
                    <xdr:row>17</xdr:row>
                    <xdr:rowOff>0</xdr:rowOff>
                  </from>
                  <to>
                    <xdr:col>12</xdr:col>
                    <xdr:colOff>323850</xdr:colOff>
                    <xdr:row>18</xdr:row>
                    <xdr:rowOff>0</xdr:rowOff>
                  </to>
                </anchor>
              </controlPr>
            </control>
          </mc:Choice>
        </mc:AlternateContent>
        <mc:AlternateContent xmlns:mc="http://schemas.openxmlformats.org/markup-compatibility/2006">
          <mc:Choice Requires="x14">
            <control shapeId="24899" r:id="rId29" name="Option Button 323">
              <controlPr defaultSize="0" autoFill="0" autoLine="0" autoPict="0">
                <anchor moveWithCells="1">
                  <from>
                    <xdr:col>14</xdr:col>
                    <xdr:colOff>114300</xdr:colOff>
                    <xdr:row>17</xdr:row>
                    <xdr:rowOff>0</xdr:rowOff>
                  </from>
                  <to>
                    <xdr:col>14</xdr:col>
                    <xdr:colOff>323850</xdr:colOff>
                    <xdr:row>18</xdr:row>
                    <xdr:rowOff>0</xdr:rowOff>
                  </to>
                </anchor>
              </controlPr>
            </control>
          </mc:Choice>
        </mc:AlternateContent>
        <mc:AlternateContent xmlns:mc="http://schemas.openxmlformats.org/markup-compatibility/2006">
          <mc:Choice Requires="x14">
            <control shapeId="24900" r:id="rId30" name="Option Button 324">
              <controlPr defaultSize="0" autoFill="0" autoLine="0" autoPict="0">
                <anchor moveWithCells="1">
                  <from>
                    <xdr:col>8</xdr:col>
                    <xdr:colOff>114300</xdr:colOff>
                    <xdr:row>18</xdr:row>
                    <xdr:rowOff>0</xdr:rowOff>
                  </from>
                  <to>
                    <xdr:col>8</xdr:col>
                    <xdr:colOff>323850</xdr:colOff>
                    <xdr:row>19</xdr:row>
                    <xdr:rowOff>0</xdr:rowOff>
                  </to>
                </anchor>
              </controlPr>
            </control>
          </mc:Choice>
        </mc:AlternateContent>
        <mc:AlternateContent xmlns:mc="http://schemas.openxmlformats.org/markup-compatibility/2006">
          <mc:Choice Requires="x14">
            <control shapeId="24901" r:id="rId31" name="Option Button 325">
              <controlPr defaultSize="0" autoFill="0" autoLine="0" autoPict="0">
                <anchor moveWithCells="1">
                  <from>
                    <xdr:col>9</xdr:col>
                    <xdr:colOff>114300</xdr:colOff>
                    <xdr:row>18</xdr:row>
                    <xdr:rowOff>0</xdr:rowOff>
                  </from>
                  <to>
                    <xdr:col>9</xdr:col>
                    <xdr:colOff>323850</xdr:colOff>
                    <xdr:row>19</xdr:row>
                    <xdr:rowOff>0</xdr:rowOff>
                  </to>
                </anchor>
              </controlPr>
            </control>
          </mc:Choice>
        </mc:AlternateContent>
        <mc:AlternateContent xmlns:mc="http://schemas.openxmlformats.org/markup-compatibility/2006">
          <mc:Choice Requires="x14">
            <control shapeId="24902" r:id="rId32" name="Option Button 326">
              <controlPr defaultSize="0" autoFill="0" autoLine="0" autoPict="0">
                <anchor moveWithCells="1">
                  <from>
                    <xdr:col>10</xdr:col>
                    <xdr:colOff>114300</xdr:colOff>
                    <xdr:row>18</xdr:row>
                    <xdr:rowOff>0</xdr:rowOff>
                  </from>
                  <to>
                    <xdr:col>10</xdr:col>
                    <xdr:colOff>323850</xdr:colOff>
                    <xdr:row>19</xdr:row>
                    <xdr:rowOff>0</xdr:rowOff>
                  </to>
                </anchor>
              </controlPr>
            </control>
          </mc:Choice>
        </mc:AlternateContent>
        <mc:AlternateContent xmlns:mc="http://schemas.openxmlformats.org/markup-compatibility/2006">
          <mc:Choice Requires="x14">
            <control shapeId="24903" r:id="rId33" name="Option Button 327">
              <controlPr defaultSize="0" autoFill="0" autoLine="0" autoPict="0">
                <anchor moveWithCells="1">
                  <from>
                    <xdr:col>11</xdr:col>
                    <xdr:colOff>114300</xdr:colOff>
                    <xdr:row>18</xdr:row>
                    <xdr:rowOff>0</xdr:rowOff>
                  </from>
                  <to>
                    <xdr:col>11</xdr:col>
                    <xdr:colOff>323850</xdr:colOff>
                    <xdr:row>19</xdr:row>
                    <xdr:rowOff>0</xdr:rowOff>
                  </to>
                </anchor>
              </controlPr>
            </control>
          </mc:Choice>
        </mc:AlternateContent>
        <mc:AlternateContent xmlns:mc="http://schemas.openxmlformats.org/markup-compatibility/2006">
          <mc:Choice Requires="x14">
            <control shapeId="24904" r:id="rId34" name="Option Button 328">
              <controlPr defaultSize="0" autoFill="0" autoLine="0" autoPict="0">
                <anchor moveWithCells="1">
                  <from>
                    <xdr:col>12</xdr:col>
                    <xdr:colOff>114300</xdr:colOff>
                    <xdr:row>18</xdr:row>
                    <xdr:rowOff>0</xdr:rowOff>
                  </from>
                  <to>
                    <xdr:col>12</xdr:col>
                    <xdr:colOff>323850</xdr:colOff>
                    <xdr:row>19</xdr:row>
                    <xdr:rowOff>0</xdr:rowOff>
                  </to>
                </anchor>
              </controlPr>
            </control>
          </mc:Choice>
        </mc:AlternateContent>
        <mc:AlternateContent xmlns:mc="http://schemas.openxmlformats.org/markup-compatibility/2006">
          <mc:Choice Requires="x14">
            <control shapeId="24905" r:id="rId35" name="Option Button 329">
              <controlPr defaultSize="0" autoFill="0" autoLine="0" autoPict="0">
                <anchor moveWithCells="1">
                  <from>
                    <xdr:col>14</xdr:col>
                    <xdr:colOff>114300</xdr:colOff>
                    <xdr:row>18</xdr:row>
                    <xdr:rowOff>0</xdr:rowOff>
                  </from>
                  <to>
                    <xdr:col>14</xdr:col>
                    <xdr:colOff>323850</xdr:colOff>
                    <xdr:row>19</xdr:row>
                    <xdr:rowOff>0</xdr:rowOff>
                  </to>
                </anchor>
              </controlPr>
            </control>
          </mc:Choice>
        </mc:AlternateContent>
        <mc:AlternateContent xmlns:mc="http://schemas.openxmlformats.org/markup-compatibility/2006">
          <mc:Choice Requires="x14">
            <control shapeId="24906" r:id="rId36" name="Option Button 330">
              <controlPr defaultSize="0" autoFill="0" autoLine="0" autoPict="0">
                <anchor moveWithCells="1">
                  <from>
                    <xdr:col>8</xdr:col>
                    <xdr:colOff>114300</xdr:colOff>
                    <xdr:row>19</xdr:row>
                    <xdr:rowOff>0</xdr:rowOff>
                  </from>
                  <to>
                    <xdr:col>8</xdr:col>
                    <xdr:colOff>323850</xdr:colOff>
                    <xdr:row>20</xdr:row>
                    <xdr:rowOff>0</xdr:rowOff>
                  </to>
                </anchor>
              </controlPr>
            </control>
          </mc:Choice>
        </mc:AlternateContent>
        <mc:AlternateContent xmlns:mc="http://schemas.openxmlformats.org/markup-compatibility/2006">
          <mc:Choice Requires="x14">
            <control shapeId="24907" r:id="rId37" name="Option Button 331">
              <controlPr defaultSize="0" autoFill="0" autoLine="0" autoPict="0">
                <anchor moveWithCells="1">
                  <from>
                    <xdr:col>9</xdr:col>
                    <xdr:colOff>114300</xdr:colOff>
                    <xdr:row>19</xdr:row>
                    <xdr:rowOff>0</xdr:rowOff>
                  </from>
                  <to>
                    <xdr:col>9</xdr:col>
                    <xdr:colOff>323850</xdr:colOff>
                    <xdr:row>20</xdr:row>
                    <xdr:rowOff>0</xdr:rowOff>
                  </to>
                </anchor>
              </controlPr>
            </control>
          </mc:Choice>
        </mc:AlternateContent>
        <mc:AlternateContent xmlns:mc="http://schemas.openxmlformats.org/markup-compatibility/2006">
          <mc:Choice Requires="x14">
            <control shapeId="24908" r:id="rId38" name="Option Button 332">
              <controlPr defaultSize="0" autoFill="0" autoLine="0" autoPict="0">
                <anchor moveWithCells="1">
                  <from>
                    <xdr:col>10</xdr:col>
                    <xdr:colOff>114300</xdr:colOff>
                    <xdr:row>19</xdr:row>
                    <xdr:rowOff>0</xdr:rowOff>
                  </from>
                  <to>
                    <xdr:col>10</xdr:col>
                    <xdr:colOff>323850</xdr:colOff>
                    <xdr:row>20</xdr:row>
                    <xdr:rowOff>0</xdr:rowOff>
                  </to>
                </anchor>
              </controlPr>
            </control>
          </mc:Choice>
        </mc:AlternateContent>
        <mc:AlternateContent xmlns:mc="http://schemas.openxmlformats.org/markup-compatibility/2006">
          <mc:Choice Requires="x14">
            <control shapeId="24909" r:id="rId39" name="Option Button 333">
              <controlPr defaultSize="0" autoFill="0" autoLine="0" autoPict="0">
                <anchor moveWithCells="1">
                  <from>
                    <xdr:col>11</xdr:col>
                    <xdr:colOff>114300</xdr:colOff>
                    <xdr:row>19</xdr:row>
                    <xdr:rowOff>0</xdr:rowOff>
                  </from>
                  <to>
                    <xdr:col>11</xdr:col>
                    <xdr:colOff>323850</xdr:colOff>
                    <xdr:row>20</xdr:row>
                    <xdr:rowOff>0</xdr:rowOff>
                  </to>
                </anchor>
              </controlPr>
            </control>
          </mc:Choice>
        </mc:AlternateContent>
        <mc:AlternateContent xmlns:mc="http://schemas.openxmlformats.org/markup-compatibility/2006">
          <mc:Choice Requires="x14">
            <control shapeId="24910" r:id="rId40" name="Option Button 334">
              <controlPr defaultSize="0" autoFill="0" autoLine="0" autoPict="0">
                <anchor moveWithCells="1">
                  <from>
                    <xdr:col>12</xdr:col>
                    <xdr:colOff>114300</xdr:colOff>
                    <xdr:row>19</xdr:row>
                    <xdr:rowOff>0</xdr:rowOff>
                  </from>
                  <to>
                    <xdr:col>12</xdr:col>
                    <xdr:colOff>323850</xdr:colOff>
                    <xdr:row>20</xdr:row>
                    <xdr:rowOff>0</xdr:rowOff>
                  </to>
                </anchor>
              </controlPr>
            </control>
          </mc:Choice>
        </mc:AlternateContent>
        <mc:AlternateContent xmlns:mc="http://schemas.openxmlformats.org/markup-compatibility/2006">
          <mc:Choice Requires="x14">
            <control shapeId="24911" r:id="rId41" name="Option Button 335">
              <controlPr defaultSize="0" autoFill="0" autoLine="0" autoPict="0">
                <anchor moveWithCells="1">
                  <from>
                    <xdr:col>14</xdr:col>
                    <xdr:colOff>114300</xdr:colOff>
                    <xdr:row>19</xdr:row>
                    <xdr:rowOff>0</xdr:rowOff>
                  </from>
                  <to>
                    <xdr:col>14</xdr:col>
                    <xdr:colOff>323850</xdr:colOff>
                    <xdr:row>20</xdr:row>
                    <xdr:rowOff>0</xdr:rowOff>
                  </to>
                </anchor>
              </controlPr>
            </control>
          </mc:Choice>
        </mc:AlternateContent>
        <mc:AlternateContent xmlns:mc="http://schemas.openxmlformats.org/markup-compatibility/2006">
          <mc:Choice Requires="x14">
            <control shapeId="24912" r:id="rId42" name="Option Button 336">
              <controlPr defaultSize="0" autoFill="0" autoLine="0" autoPict="0">
                <anchor moveWithCells="1">
                  <from>
                    <xdr:col>8</xdr:col>
                    <xdr:colOff>114300</xdr:colOff>
                    <xdr:row>20</xdr:row>
                    <xdr:rowOff>0</xdr:rowOff>
                  </from>
                  <to>
                    <xdr:col>8</xdr:col>
                    <xdr:colOff>323850</xdr:colOff>
                    <xdr:row>21</xdr:row>
                    <xdr:rowOff>0</xdr:rowOff>
                  </to>
                </anchor>
              </controlPr>
            </control>
          </mc:Choice>
        </mc:AlternateContent>
        <mc:AlternateContent xmlns:mc="http://schemas.openxmlformats.org/markup-compatibility/2006">
          <mc:Choice Requires="x14">
            <control shapeId="24913" r:id="rId43" name="Option Button 337">
              <controlPr defaultSize="0" autoFill="0" autoLine="0" autoPict="0">
                <anchor moveWithCells="1">
                  <from>
                    <xdr:col>9</xdr:col>
                    <xdr:colOff>114300</xdr:colOff>
                    <xdr:row>20</xdr:row>
                    <xdr:rowOff>0</xdr:rowOff>
                  </from>
                  <to>
                    <xdr:col>9</xdr:col>
                    <xdr:colOff>323850</xdr:colOff>
                    <xdr:row>21</xdr:row>
                    <xdr:rowOff>0</xdr:rowOff>
                  </to>
                </anchor>
              </controlPr>
            </control>
          </mc:Choice>
        </mc:AlternateContent>
        <mc:AlternateContent xmlns:mc="http://schemas.openxmlformats.org/markup-compatibility/2006">
          <mc:Choice Requires="x14">
            <control shapeId="24914" r:id="rId44" name="Option Button 338">
              <controlPr defaultSize="0" autoFill="0" autoLine="0" autoPict="0">
                <anchor moveWithCells="1">
                  <from>
                    <xdr:col>10</xdr:col>
                    <xdr:colOff>114300</xdr:colOff>
                    <xdr:row>20</xdr:row>
                    <xdr:rowOff>0</xdr:rowOff>
                  </from>
                  <to>
                    <xdr:col>10</xdr:col>
                    <xdr:colOff>323850</xdr:colOff>
                    <xdr:row>21</xdr:row>
                    <xdr:rowOff>0</xdr:rowOff>
                  </to>
                </anchor>
              </controlPr>
            </control>
          </mc:Choice>
        </mc:AlternateContent>
        <mc:AlternateContent xmlns:mc="http://schemas.openxmlformats.org/markup-compatibility/2006">
          <mc:Choice Requires="x14">
            <control shapeId="24915" r:id="rId45" name="Option Button 339">
              <controlPr defaultSize="0" autoFill="0" autoLine="0" autoPict="0">
                <anchor moveWithCells="1">
                  <from>
                    <xdr:col>11</xdr:col>
                    <xdr:colOff>114300</xdr:colOff>
                    <xdr:row>20</xdr:row>
                    <xdr:rowOff>0</xdr:rowOff>
                  </from>
                  <to>
                    <xdr:col>11</xdr:col>
                    <xdr:colOff>323850</xdr:colOff>
                    <xdr:row>21</xdr:row>
                    <xdr:rowOff>0</xdr:rowOff>
                  </to>
                </anchor>
              </controlPr>
            </control>
          </mc:Choice>
        </mc:AlternateContent>
        <mc:AlternateContent xmlns:mc="http://schemas.openxmlformats.org/markup-compatibility/2006">
          <mc:Choice Requires="x14">
            <control shapeId="24916" r:id="rId46" name="Option Button 340">
              <controlPr defaultSize="0" autoFill="0" autoLine="0" autoPict="0">
                <anchor moveWithCells="1">
                  <from>
                    <xdr:col>12</xdr:col>
                    <xdr:colOff>114300</xdr:colOff>
                    <xdr:row>20</xdr:row>
                    <xdr:rowOff>0</xdr:rowOff>
                  </from>
                  <to>
                    <xdr:col>12</xdr:col>
                    <xdr:colOff>323850</xdr:colOff>
                    <xdr:row>21</xdr:row>
                    <xdr:rowOff>0</xdr:rowOff>
                  </to>
                </anchor>
              </controlPr>
            </control>
          </mc:Choice>
        </mc:AlternateContent>
        <mc:AlternateContent xmlns:mc="http://schemas.openxmlformats.org/markup-compatibility/2006">
          <mc:Choice Requires="x14">
            <control shapeId="24917" r:id="rId47" name="Option Button 341">
              <controlPr defaultSize="0" autoFill="0" autoLine="0" autoPict="0">
                <anchor moveWithCells="1">
                  <from>
                    <xdr:col>14</xdr:col>
                    <xdr:colOff>114300</xdr:colOff>
                    <xdr:row>20</xdr:row>
                    <xdr:rowOff>0</xdr:rowOff>
                  </from>
                  <to>
                    <xdr:col>14</xdr:col>
                    <xdr:colOff>323850</xdr:colOff>
                    <xdr:row>21</xdr:row>
                    <xdr:rowOff>0</xdr:rowOff>
                  </to>
                </anchor>
              </controlPr>
            </control>
          </mc:Choice>
        </mc:AlternateContent>
        <mc:AlternateContent xmlns:mc="http://schemas.openxmlformats.org/markup-compatibility/2006">
          <mc:Choice Requires="x14">
            <control shapeId="24918" r:id="rId48" name="Option Button 342">
              <controlPr defaultSize="0" autoFill="0" autoLine="0" autoPict="0">
                <anchor moveWithCells="1">
                  <from>
                    <xdr:col>8</xdr:col>
                    <xdr:colOff>114300</xdr:colOff>
                    <xdr:row>21</xdr:row>
                    <xdr:rowOff>0</xdr:rowOff>
                  </from>
                  <to>
                    <xdr:col>8</xdr:col>
                    <xdr:colOff>323850</xdr:colOff>
                    <xdr:row>22</xdr:row>
                    <xdr:rowOff>0</xdr:rowOff>
                  </to>
                </anchor>
              </controlPr>
            </control>
          </mc:Choice>
        </mc:AlternateContent>
        <mc:AlternateContent xmlns:mc="http://schemas.openxmlformats.org/markup-compatibility/2006">
          <mc:Choice Requires="x14">
            <control shapeId="24919" r:id="rId49" name="Option Button 343">
              <controlPr defaultSize="0" autoFill="0" autoLine="0" autoPict="0">
                <anchor moveWithCells="1">
                  <from>
                    <xdr:col>9</xdr:col>
                    <xdr:colOff>114300</xdr:colOff>
                    <xdr:row>21</xdr:row>
                    <xdr:rowOff>0</xdr:rowOff>
                  </from>
                  <to>
                    <xdr:col>9</xdr:col>
                    <xdr:colOff>323850</xdr:colOff>
                    <xdr:row>22</xdr:row>
                    <xdr:rowOff>0</xdr:rowOff>
                  </to>
                </anchor>
              </controlPr>
            </control>
          </mc:Choice>
        </mc:AlternateContent>
        <mc:AlternateContent xmlns:mc="http://schemas.openxmlformats.org/markup-compatibility/2006">
          <mc:Choice Requires="x14">
            <control shapeId="24920" r:id="rId50" name="Option Button 344">
              <controlPr defaultSize="0" autoFill="0" autoLine="0" autoPict="0">
                <anchor moveWithCells="1">
                  <from>
                    <xdr:col>10</xdr:col>
                    <xdr:colOff>114300</xdr:colOff>
                    <xdr:row>21</xdr:row>
                    <xdr:rowOff>0</xdr:rowOff>
                  </from>
                  <to>
                    <xdr:col>10</xdr:col>
                    <xdr:colOff>323850</xdr:colOff>
                    <xdr:row>22</xdr:row>
                    <xdr:rowOff>0</xdr:rowOff>
                  </to>
                </anchor>
              </controlPr>
            </control>
          </mc:Choice>
        </mc:AlternateContent>
        <mc:AlternateContent xmlns:mc="http://schemas.openxmlformats.org/markup-compatibility/2006">
          <mc:Choice Requires="x14">
            <control shapeId="24921" r:id="rId51" name="Option Button 345">
              <controlPr defaultSize="0" autoFill="0" autoLine="0" autoPict="0">
                <anchor moveWithCells="1">
                  <from>
                    <xdr:col>11</xdr:col>
                    <xdr:colOff>114300</xdr:colOff>
                    <xdr:row>21</xdr:row>
                    <xdr:rowOff>0</xdr:rowOff>
                  </from>
                  <to>
                    <xdr:col>11</xdr:col>
                    <xdr:colOff>323850</xdr:colOff>
                    <xdr:row>22</xdr:row>
                    <xdr:rowOff>0</xdr:rowOff>
                  </to>
                </anchor>
              </controlPr>
            </control>
          </mc:Choice>
        </mc:AlternateContent>
        <mc:AlternateContent xmlns:mc="http://schemas.openxmlformats.org/markup-compatibility/2006">
          <mc:Choice Requires="x14">
            <control shapeId="24922" r:id="rId52" name="Option Button 346">
              <controlPr defaultSize="0" autoFill="0" autoLine="0" autoPict="0">
                <anchor moveWithCells="1">
                  <from>
                    <xdr:col>12</xdr:col>
                    <xdr:colOff>114300</xdr:colOff>
                    <xdr:row>21</xdr:row>
                    <xdr:rowOff>0</xdr:rowOff>
                  </from>
                  <to>
                    <xdr:col>12</xdr:col>
                    <xdr:colOff>323850</xdr:colOff>
                    <xdr:row>22</xdr:row>
                    <xdr:rowOff>0</xdr:rowOff>
                  </to>
                </anchor>
              </controlPr>
            </control>
          </mc:Choice>
        </mc:AlternateContent>
        <mc:AlternateContent xmlns:mc="http://schemas.openxmlformats.org/markup-compatibility/2006">
          <mc:Choice Requires="x14">
            <control shapeId="24923" r:id="rId53" name="Option Button 347">
              <controlPr defaultSize="0" autoFill="0" autoLine="0" autoPict="0">
                <anchor moveWithCells="1">
                  <from>
                    <xdr:col>14</xdr:col>
                    <xdr:colOff>114300</xdr:colOff>
                    <xdr:row>21</xdr:row>
                    <xdr:rowOff>0</xdr:rowOff>
                  </from>
                  <to>
                    <xdr:col>14</xdr:col>
                    <xdr:colOff>323850</xdr:colOff>
                    <xdr:row>22</xdr:row>
                    <xdr:rowOff>0</xdr:rowOff>
                  </to>
                </anchor>
              </controlPr>
            </control>
          </mc:Choice>
        </mc:AlternateContent>
        <mc:AlternateContent xmlns:mc="http://schemas.openxmlformats.org/markup-compatibility/2006">
          <mc:Choice Requires="x14">
            <control shapeId="24924" r:id="rId54" name="Option Button 348">
              <controlPr defaultSize="0" autoFill="0" autoLine="0" autoPict="0">
                <anchor moveWithCells="1">
                  <from>
                    <xdr:col>8</xdr:col>
                    <xdr:colOff>114300</xdr:colOff>
                    <xdr:row>22</xdr:row>
                    <xdr:rowOff>0</xdr:rowOff>
                  </from>
                  <to>
                    <xdr:col>8</xdr:col>
                    <xdr:colOff>323850</xdr:colOff>
                    <xdr:row>23</xdr:row>
                    <xdr:rowOff>0</xdr:rowOff>
                  </to>
                </anchor>
              </controlPr>
            </control>
          </mc:Choice>
        </mc:AlternateContent>
        <mc:AlternateContent xmlns:mc="http://schemas.openxmlformats.org/markup-compatibility/2006">
          <mc:Choice Requires="x14">
            <control shapeId="24925" r:id="rId55" name="Option Button 349">
              <controlPr defaultSize="0" autoFill="0" autoLine="0" autoPict="0">
                <anchor moveWithCells="1">
                  <from>
                    <xdr:col>9</xdr:col>
                    <xdr:colOff>114300</xdr:colOff>
                    <xdr:row>22</xdr:row>
                    <xdr:rowOff>0</xdr:rowOff>
                  </from>
                  <to>
                    <xdr:col>9</xdr:col>
                    <xdr:colOff>323850</xdr:colOff>
                    <xdr:row>23</xdr:row>
                    <xdr:rowOff>0</xdr:rowOff>
                  </to>
                </anchor>
              </controlPr>
            </control>
          </mc:Choice>
        </mc:AlternateContent>
        <mc:AlternateContent xmlns:mc="http://schemas.openxmlformats.org/markup-compatibility/2006">
          <mc:Choice Requires="x14">
            <control shapeId="24926" r:id="rId56" name="Option Button 350">
              <controlPr defaultSize="0" autoFill="0" autoLine="0" autoPict="0">
                <anchor moveWithCells="1">
                  <from>
                    <xdr:col>10</xdr:col>
                    <xdr:colOff>114300</xdr:colOff>
                    <xdr:row>22</xdr:row>
                    <xdr:rowOff>0</xdr:rowOff>
                  </from>
                  <to>
                    <xdr:col>10</xdr:col>
                    <xdr:colOff>323850</xdr:colOff>
                    <xdr:row>23</xdr:row>
                    <xdr:rowOff>0</xdr:rowOff>
                  </to>
                </anchor>
              </controlPr>
            </control>
          </mc:Choice>
        </mc:AlternateContent>
        <mc:AlternateContent xmlns:mc="http://schemas.openxmlformats.org/markup-compatibility/2006">
          <mc:Choice Requires="x14">
            <control shapeId="24927" r:id="rId57" name="Option Button 351">
              <controlPr defaultSize="0" autoFill="0" autoLine="0" autoPict="0">
                <anchor moveWithCells="1">
                  <from>
                    <xdr:col>11</xdr:col>
                    <xdr:colOff>114300</xdr:colOff>
                    <xdr:row>22</xdr:row>
                    <xdr:rowOff>0</xdr:rowOff>
                  </from>
                  <to>
                    <xdr:col>11</xdr:col>
                    <xdr:colOff>323850</xdr:colOff>
                    <xdr:row>23</xdr:row>
                    <xdr:rowOff>0</xdr:rowOff>
                  </to>
                </anchor>
              </controlPr>
            </control>
          </mc:Choice>
        </mc:AlternateContent>
        <mc:AlternateContent xmlns:mc="http://schemas.openxmlformats.org/markup-compatibility/2006">
          <mc:Choice Requires="x14">
            <control shapeId="24928" r:id="rId58" name="Option Button 352">
              <controlPr defaultSize="0" autoFill="0" autoLine="0" autoPict="0">
                <anchor moveWithCells="1">
                  <from>
                    <xdr:col>12</xdr:col>
                    <xdr:colOff>114300</xdr:colOff>
                    <xdr:row>22</xdr:row>
                    <xdr:rowOff>0</xdr:rowOff>
                  </from>
                  <to>
                    <xdr:col>12</xdr:col>
                    <xdr:colOff>323850</xdr:colOff>
                    <xdr:row>23</xdr:row>
                    <xdr:rowOff>0</xdr:rowOff>
                  </to>
                </anchor>
              </controlPr>
            </control>
          </mc:Choice>
        </mc:AlternateContent>
        <mc:AlternateContent xmlns:mc="http://schemas.openxmlformats.org/markup-compatibility/2006">
          <mc:Choice Requires="x14">
            <control shapeId="24929" r:id="rId59" name="Option Button 353">
              <controlPr defaultSize="0" autoFill="0" autoLine="0" autoPict="0">
                <anchor moveWithCells="1">
                  <from>
                    <xdr:col>14</xdr:col>
                    <xdr:colOff>114300</xdr:colOff>
                    <xdr:row>22</xdr:row>
                    <xdr:rowOff>0</xdr:rowOff>
                  </from>
                  <to>
                    <xdr:col>14</xdr:col>
                    <xdr:colOff>323850</xdr:colOff>
                    <xdr:row>23</xdr:row>
                    <xdr:rowOff>0</xdr:rowOff>
                  </to>
                </anchor>
              </controlPr>
            </control>
          </mc:Choice>
        </mc:AlternateContent>
        <mc:AlternateContent xmlns:mc="http://schemas.openxmlformats.org/markup-compatibility/2006">
          <mc:Choice Requires="x14">
            <control shapeId="24930" r:id="rId60" name="Option Button 354">
              <controlPr defaultSize="0" autoFill="0" autoLine="0" autoPict="0">
                <anchor moveWithCells="1">
                  <from>
                    <xdr:col>8</xdr:col>
                    <xdr:colOff>114300</xdr:colOff>
                    <xdr:row>23</xdr:row>
                    <xdr:rowOff>0</xdr:rowOff>
                  </from>
                  <to>
                    <xdr:col>8</xdr:col>
                    <xdr:colOff>323850</xdr:colOff>
                    <xdr:row>24</xdr:row>
                    <xdr:rowOff>0</xdr:rowOff>
                  </to>
                </anchor>
              </controlPr>
            </control>
          </mc:Choice>
        </mc:AlternateContent>
        <mc:AlternateContent xmlns:mc="http://schemas.openxmlformats.org/markup-compatibility/2006">
          <mc:Choice Requires="x14">
            <control shapeId="24931" r:id="rId61" name="Option Button 355">
              <controlPr defaultSize="0" autoFill="0" autoLine="0" autoPict="0">
                <anchor moveWithCells="1">
                  <from>
                    <xdr:col>9</xdr:col>
                    <xdr:colOff>114300</xdr:colOff>
                    <xdr:row>23</xdr:row>
                    <xdr:rowOff>0</xdr:rowOff>
                  </from>
                  <to>
                    <xdr:col>9</xdr:col>
                    <xdr:colOff>323850</xdr:colOff>
                    <xdr:row>24</xdr:row>
                    <xdr:rowOff>0</xdr:rowOff>
                  </to>
                </anchor>
              </controlPr>
            </control>
          </mc:Choice>
        </mc:AlternateContent>
        <mc:AlternateContent xmlns:mc="http://schemas.openxmlformats.org/markup-compatibility/2006">
          <mc:Choice Requires="x14">
            <control shapeId="24932" r:id="rId62" name="Option Button 356">
              <controlPr defaultSize="0" autoFill="0" autoLine="0" autoPict="0">
                <anchor moveWithCells="1">
                  <from>
                    <xdr:col>10</xdr:col>
                    <xdr:colOff>114300</xdr:colOff>
                    <xdr:row>23</xdr:row>
                    <xdr:rowOff>0</xdr:rowOff>
                  </from>
                  <to>
                    <xdr:col>10</xdr:col>
                    <xdr:colOff>323850</xdr:colOff>
                    <xdr:row>24</xdr:row>
                    <xdr:rowOff>0</xdr:rowOff>
                  </to>
                </anchor>
              </controlPr>
            </control>
          </mc:Choice>
        </mc:AlternateContent>
        <mc:AlternateContent xmlns:mc="http://schemas.openxmlformats.org/markup-compatibility/2006">
          <mc:Choice Requires="x14">
            <control shapeId="24933" r:id="rId63" name="Option Button 357">
              <controlPr defaultSize="0" autoFill="0" autoLine="0" autoPict="0">
                <anchor moveWithCells="1">
                  <from>
                    <xdr:col>11</xdr:col>
                    <xdr:colOff>114300</xdr:colOff>
                    <xdr:row>23</xdr:row>
                    <xdr:rowOff>0</xdr:rowOff>
                  </from>
                  <to>
                    <xdr:col>11</xdr:col>
                    <xdr:colOff>323850</xdr:colOff>
                    <xdr:row>24</xdr:row>
                    <xdr:rowOff>0</xdr:rowOff>
                  </to>
                </anchor>
              </controlPr>
            </control>
          </mc:Choice>
        </mc:AlternateContent>
        <mc:AlternateContent xmlns:mc="http://schemas.openxmlformats.org/markup-compatibility/2006">
          <mc:Choice Requires="x14">
            <control shapeId="24934" r:id="rId64" name="Option Button 358">
              <controlPr defaultSize="0" autoFill="0" autoLine="0" autoPict="0">
                <anchor moveWithCells="1">
                  <from>
                    <xdr:col>12</xdr:col>
                    <xdr:colOff>114300</xdr:colOff>
                    <xdr:row>23</xdr:row>
                    <xdr:rowOff>0</xdr:rowOff>
                  </from>
                  <to>
                    <xdr:col>12</xdr:col>
                    <xdr:colOff>323850</xdr:colOff>
                    <xdr:row>24</xdr:row>
                    <xdr:rowOff>0</xdr:rowOff>
                  </to>
                </anchor>
              </controlPr>
            </control>
          </mc:Choice>
        </mc:AlternateContent>
        <mc:AlternateContent xmlns:mc="http://schemas.openxmlformats.org/markup-compatibility/2006">
          <mc:Choice Requires="x14">
            <control shapeId="24935" r:id="rId65" name="Option Button 359">
              <controlPr defaultSize="0" autoFill="0" autoLine="0" autoPict="0">
                <anchor moveWithCells="1">
                  <from>
                    <xdr:col>14</xdr:col>
                    <xdr:colOff>114300</xdr:colOff>
                    <xdr:row>23</xdr:row>
                    <xdr:rowOff>0</xdr:rowOff>
                  </from>
                  <to>
                    <xdr:col>14</xdr:col>
                    <xdr:colOff>323850</xdr:colOff>
                    <xdr:row>24</xdr:row>
                    <xdr:rowOff>0</xdr:rowOff>
                  </to>
                </anchor>
              </controlPr>
            </control>
          </mc:Choice>
        </mc:AlternateContent>
        <mc:AlternateContent xmlns:mc="http://schemas.openxmlformats.org/markup-compatibility/2006">
          <mc:Choice Requires="x14">
            <control shapeId="24936" r:id="rId66" name="Option Button 360">
              <controlPr defaultSize="0" autoFill="0" autoLine="0" autoPict="0">
                <anchor moveWithCells="1">
                  <from>
                    <xdr:col>8</xdr:col>
                    <xdr:colOff>114300</xdr:colOff>
                    <xdr:row>24</xdr:row>
                    <xdr:rowOff>0</xdr:rowOff>
                  </from>
                  <to>
                    <xdr:col>8</xdr:col>
                    <xdr:colOff>323850</xdr:colOff>
                    <xdr:row>25</xdr:row>
                    <xdr:rowOff>0</xdr:rowOff>
                  </to>
                </anchor>
              </controlPr>
            </control>
          </mc:Choice>
        </mc:AlternateContent>
        <mc:AlternateContent xmlns:mc="http://schemas.openxmlformats.org/markup-compatibility/2006">
          <mc:Choice Requires="x14">
            <control shapeId="24937" r:id="rId67" name="Option Button 361">
              <controlPr defaultSize="0" autoFill="0" autoLine="0" autoPict="0">
                <anchor moveWithCells="1">
                  <from>
                    <xdr:col>9</xdr:col>
                    <xdr:colOff>114300</xdr:colOff>
                    <xdr:row>24</xdr:row>
                    <xdr:rowOff>0</xdr:rowOff>
                  </from>
                  <to>
                    <xdr:col>9</xdr:col>
                    <xdr:colOff>323850</xdr:colOff>
                    <xdr:row>25</xdr:row>
                    <xdr:rowOff>0</xdr:rowOff>
                  </to>
                </anchor>
              </controlPr>
            </control>
          </mc:Choice>
        </mc:AlternateContent>
        <mc:AlternateContent xmlns:mc="http://schemas.openxmlformats.org/markup-compatibility/2006">
          <mc:Choice Requires="x14">
            <control shapeId="24938" r:id="rId68" name="Option Button 362">
              <controlPr defaultSize="0" autoFill="0" autoLine="0" autoPict="0">
                <anchor moveWithCells="1">
                  <from>
                    <xdr:col>10</xdr:col>
                    <xdr:colOff>114300</xdr:colOff>
                    <xdr:row>24</xdr:row>
                    <xdr:rowOff>0</xdr:rowOff>
                  </from>
                  <to>
                    <xdr:col>10</xdr:col>
                    <xdr:colOff>323850</xdr:colOff>
                    <xdr:row>25</xdr:row>
                    <xdr:rowOff>0</xdr:rowOff>
                  </to>
                </anchor>
              </controlPr>
            </control>
          </mc:Choice>
        </mc:AlternateContent>
        <mc:AlternateContent xmlns:mc="http://schemas.openxmlformats.org/markup-compatibility/2006">
          <mc:Choice Requires="x14">
            <control shapeId="24939" r:id="rId69" name="Option Button 363">
              <controlPr defaultSize="0" autoFill="0" autoLine="0" autoPict="0">
                <anchor moveWithCells="1">
                  <from>
                    <xdr:col>11</xdr:col>
                    <xdr:colOff>114300</xdr:colOff>
                    <xdr:row>24</xdr:row>
                    <xdr:rowOff>0</xdr:rowOff>
                  </from>
                  <to>
                    <xdr:col>11</xdr:col>
                    <xdr:colOff>323850</xdr:colOff>
                    <xdr:row>25</xdr:row>
                    <xdr:rowOff>0</xdr:rowOff>
                  </to>
                </anchor>
              </controlPr>
            </control>
          </mc:Choice>
        </mc:AlternateContent>
        <mc:AlternateContent xmlns:mc="http://schemas.openxmlformats.org/markup-compatibility/2006">
          <mc:Choice Requires="x14">
            <control shapeId="24940" r:id="rId70" name="Option Button 364">
              <controlPr defaultSize="0" autoFill="0" autoLine="0" autoPict="0">
                <anchor moveWithCells="1">
                  <from>
                    <xdr:col>12</xdr:col>
                    <xdr:colOff>114300</xdr:colOff>
                    <xdr:row>24</xdr:row>
                    <xdr:rowOff>0</xdr:rowOff>
                  </from>
                  <to>
                    <xdr:col>12</xdr:col>
                    <xdr:colOff>323850</xdr:colOff>
                    <xdr:row>25</xdr:row>
                    <xdr:rowOff>0</xdr:rowOff>
                  </to>
                </anchor>
              </controlPr>
            </control>
          </mc:Choice>
        </mc:AlternateContent>
        <mc:AlternateContent xmlns:mc="http://schemas.openxmlformats.org/markup-compatibility/2006">
          <mc:Choice Requires="x14">
            <control shapeId="24941" r:id="rId71" name="Option Button 365">
              <controlPr defaultSize="0" autoFill="0" autoLine="0" autoPict="0">
                <anchor moveWithCells="1">
                  <from>
                    <xdr:col>14</xdr:col>
                    <xdr:colOff>114300</xdr:colOff>
                    <xdr:row>24</xdr:row>
                    <xdr:rowOff>0</xdr:rowOff>
                  </from>
                  <to>
                    <xdr:col>14</xdr:col>
                    <xdr:colOff>323850</xdr:colOff>
                    <xdr:row>25</xdr:row>
                    <xdr:rowOff>0</xdr:rowOff>
                  </to>
                </anchor>
              </controlPr>
            </control>
          </mc:Choice>
        </mc:AlternateContent>
        <mc:AlternateContent xmlns:mc="http://schemas.openxmlformats.org/markup-compatibility/2006">
          <mc:Choice Requires="x14">
            <control shapeId="24942" r:id="rId72" name="Option Button 366">
              <controlPr defaultSize="0" autoFill="0" autoLine="0" autoPict="0">
                <anchor moveWithCells="1">
                  <from>
                    <xdr:col>8</xdr:col>
                    <xdr:colOff>114300</xdr:colOff>
                    <xdr:row>25</xdr:row>
                    <xdr:rowOff>0</xdr:rowOff>
                  </from>
                  <to>
                    <xdr:col>8</xdr:col>
                    <xdr:colOff>323850</xdr:colOff>
                    <xdr:row>26</xdr:row>
                    <xdr:rowOff>0</xdr:rowOff>
                  </to>
                </anchor>
              </controlPr>
            </control>
          </mc:Choice>
        </mc:AlternateContent>
        <mc:AlternateContent xmlns:mc="http://schemas.openxmlformats.org/markup-compatibility/2006">
          <mc:Choice Requires="x14">
            <control shapeId="24943" r:id="rId73" name="Option Button 367">
              <controlPr defaultSize="0" autoFill="0" autoLine="0" autoPict="0">
                <anchor moveWithCells="1">
                  <from>
                    <xdr:col>9</xdr:col>
                    <xdr:colOff>114300</xdr:colOff>
                    <xdr:row>25</xdr:row>
                    <xdr:rowOff>0</xdr:rowOff>
                  </from>
                  <to>
                    <xdr:col>9</xdr:col>
                    <xdr:colOff>323850</xdr:colOff>
                    <xdr:row>26</xdr:row>
                    <xdr:rowOff>0</xdr:rowOff>
                  </to>
                </anchor>
              </controlPr>
            </control>
          </mc:Choice>
        </mc:AlternateContent>
        <mc:AlternateContent xmlns:mc="http://schemas.openxmlformats.org/markup-compatibility/2006">
          <mc:Choice Requires="x14">
            <control shapeId="24944" r:id="rId74" name="Option Button 368">
              <controlPr defaultSize="0" autoFill="0" autoLine="0" autoPict="0">
                <anchor moveWithCells="1">
                  <from>
                    <xdr:col>10</xdr:col>
                    <xdr:colOff>114300</xdr:colOff>
                    <xdr:row>25</xdr:row>
                    <xdr:rowOff>0</xdr:rowOff>
                  </from>
                  <to>
                    <xdr:col>10</xdr:col>
                    <xdr:colOff>323850</xdr:colOff>
                    <xdr:row>26</xdr:row>
                    <xdr:rowOff>0</xdr:rowOff>
                  </to>
                </anchor>
              </controlPr>
            </control>
          </mc:Choice>
        </mc:AlternateContent>
        <mc:AlternateContent xmlns:mc="http://schemas.openxmlformats.org/markup-compatibility/2006">
          <mc:Choice Requires="x14">
            <control shapeId="24945" r:id="rId75" name="Option Button 369">
              <controlPr defaultSize="0" autoFill="0" autoLine="0" autoPict="0">
                <anchor moveWithCells="1">
                  <from>
                    <xdr:col>11</xdr:col>
                    <xdr:colOff>114300</xdr:colOff>
                    <xdr:row>25</xdr:row>
                    <xdr:rowOff>0</xdr:rowOff>
                  </from>
                  <to>
                    <xdr:col>11</xdr:col>
                    <xdr:colOff>323850</xdr:colOff>
                    <xdr:row>26</xdr:row>
                    <xdr:rowOff>0</xdr:rowOff>
                  </to>
                </anchor>
              </controlPr>
            </control>
          </mc:Choice>
        </mc:AlternateContent>
        <mc:AlternateContent xmlns:mc="http://schemas.openxmlformats.org/markup-compatibility/2006">
          <mc:Choice Requires="x14">
            <control shapeId="24946" r:id="rId76" name="Option Button 370">
              <controlPr defaultSize="0" autoFill="0" autoLine="0" autoPict="0">
                <anchor moveWithCells="1">
                  <from>
                    <xdr:col>12</xdr:col>
                    <xdr:colOff>114300</xdr:colOff>
                    <xdr:row>25</xdr:row>
                    <xdr:rowOff>0</xdr:rowOff>
                  </from>
                  <to>
                    <xdr:col>12</xdr:col>
                    <xdr:colOff>323850</xdr:colOff>
                    <xdr:row>26</xdr:row>
                    <xdr:rowOff>0</xdr:rowOff>
                  </to>
                </anchor>
              </controlPr>
            </control>
          </mc:Choice>
        </mc:AlternateContent>
        <mc:AlternateContent xmlns:mc="http://schemas.openxmlformats.org/markup-compatibility/2006">
          <mc:Choice Requires="x14">
            <control shapeId="24947" r:id="rId77" name="Option Button 371">
              <controlPr defaultSize="0" autoFill="0" autoLine="0" autoPict="0">
                <anchor moveWithCells="1">
                  <from>
                    <xdr:col>14</xdr:col>
                    <xdr:colOff>114300</xdr:colOff>
                    <xdr:row>25</xdr:row>
                    <xdr:rowOff>0</xdr:rowOff>
                  </from>
                  <to>
                    <xdr:col>14</xdr:col>
                    <xdr:colOff>323850</xdr:colOff>
                    <xdr:row>26</xdr:row>
                    <xdr:rowOff>0</xdr:rowOff>
                  </to>
                </anchor>
              </controlPr>
            </control>
          </mc:Choice>
        </mc:AlternateContent>
        <mc:AlternateContent xmlns:mc="http://schemas.openxmlformats.org/markup-compatibility/2006">
          <mc:Choice Requires="x14">
            <control shapeId="24948" r:id="rId78" name="Option Button 372">
              <controlPr defaultSize="0" autoFill="0" autoLine="0" autoPict="0">
                <anchor moveWithCells="1">
                  <from>
                    <xdr:col>8</xdr:col>
                    <xdr:colOff>114300</xdr:colOff>
                    <xdr:row>26</xdr:row>
                    <xdr:rowOff>0</xdr:rowOff>
                  </from>
                  <to>
                    <xdr:col>8</xdr:col>
                    <xdr:colOff>323850</xdr:colOff>
                    <xdr:row>27</xdr:row>
                    <xdr:rowOff>0</xdr:rowOff>
                  </to>
                </anchor>
              </controlPr>
            </control>
          </mc:Choice>
        </mc:AlternateContent>
        <mc:AlternateContent xmlns:mc="http://schemas.openxmlformats.org/markup-compatibility/2006">
          <mc:Choice Requires="x14">
            <control shapeId="24949" r:id="rId79" name="Option Button 373">
              <controlPr defaultSize="0" autoFill="0" autoLine="0" autoPict="0">
                <anchor moveWithCells="1">
                  <from>
                    <xdr:col>9</xdr:col>
                    <xdr:colOff>114300</xdr:colOff>
                    <xdr:row>26</xdr:row>
                    <xdr:rowOff>0</xdr:rowOff>
                  </from>
                  <to>
                    <xdr:col>9</xdr:col>
                    <xdr:colOff>323850</xdr:colOff>
                    <xdr:row>27</xdr:row>
                    <xdr:rowOff>0</xdr:rowOff>
                  </to>
                </anchor>
              </controlPr>
            </control>
          </mc:Choice>
        </mc:AlternateContent>
        <mc:AlternateContent xmlns:mc="http://schemas.openxmlformats.org/markup-compatibility/2006">
          <mc:Choice Requires="x14">
            <control shapeId="24950" r:id="rId80" name="Option Button 374">
              <controlPr defaultSize="0" autoFill="0" autoLine="0" autoPict="0">
                <anchor moveWithCells="1">
                  <from>
                    <xdr:col>10</xdr:col>
                    <xdr:colOff>114300</xdr:colOff>
                    <xdr:row>26</xdr:row>
                    <xdr:rowOff>0</xdr:rowOff>
                  </from>
                  <to>
                    <xdr:col>10</xdr:col>
                    <xdr:colOff>323850</xdr:colOff>
                    <xdr:row>27</xdr:row>
                    <xdr:rowOff>0</xdr:rowOff>
                  </to>
                </anchor>
              </controlPr>
            </control>
          </mc:Choice>
        </mc:AlternateContent>
        <mc:AlternateContent xmlns:mc="http://schemas.openxmlformats.org/markup-compatibility/2006">
          <mc:Choice Requires="x14">
            <control shapeId="24951" r:id="rId81" name="Option Button 375">
              <controlPr defaultSize="0" autoFill="0" autoLine="0" autoPict="0">
                <anchor moveWithCells="1">
                  <from>
                    <xdr:col>11</xdr:col>
                    <xdr:colOff>114300</xdr:colOff>
                    <xdr:row>26</xdr:row>
                    <xdr:rowOff>0</xdr:rowOff>
                  </from>
                  <to>
                    <xdr:col>11</xdr:col>
                    <xdr:colOff>323850</xdr:colOff>
                    <xdr:row>27</xdr:row>
                    <xdr:rowOff>0</xdr:rowOff>
                  </to>
                </anchor>
              </controlPr>
            </control>
          </mc:Choice>
        </mc:AlternateContent>
        <mc:AlternateContent xmlns:mc="http://schemas.openxmlformats.org/markup-compatibility/2006">
          <mc:Choice Requires="x14">
            <control shapeId="24952" r:id="rId82" name="Option Button 376">
              <controlPr defaultSize="0" autoFill="0" autoLine="0" autoPict="0">
                <anchor moveWithCells="1">
                  <from>
                    <xdr:col>12</xdr:col>
                    <xdr:colOff>114300</xdr:colOff>
                    <xdr:row>26</xdr:row>
                    <xdr:rowOff>0</xdr:rowOff>
                  </from>
                  <to>
                    <xdr:col>12</xdr:col>
                    <xdr:colOff>323850</xdr:colOff>
                    <xdr:row>27</xdr:row>
                    <xdr:rowOff>0</xdr:rowOff>
                  </to>
                </anchor>
              </controlPr>
            </control>
          </mc:Choice>
        </mc:AlternateContent>
        <mc:AlternateContent xmlns:mc="http://schemas.openxmlformats.org/markup-compatibility/2006">
          <mc:Choice Requires="x14">
            <control shapeId="24953" r:id="rId83" name="Option Button 377">
              <controlPr defaultSize="0" autoFill="0" autoLine="0" autoPict="0">
                <anchor moveWithCells="1">
                  <from>
                    <xdr:col>14</xdr:col>
                    <xdr:colOff>114300</xdr:colOff>
                    <xdr:row>26</xdr:row>
                    <xdr:rowOff>0</xdr:rowOff>
                  </from>
                  <to>
                    <xdr:col>14</xdr:col>
                    <xdr:colOff>323850</xdr:colOff>
                    <xdr:row>27</xdr:row>
                    <xdr:rowOff>0</xdr:rowOff>
                  </to>
                </anchor>
              </controlPr>
            </control>
          </mc:Choice>
        </mc:AlternateContent>
        <mc:AlternateContent xmlns:mc="http://schemas.openxmlformats.org/markup-compatibility/2006">
          <mc:Choice Requires="x14">
            <control shapeId="24954" r:id="rId84" name="Option Button 378">
              <controlPr defaultSize="0" autoFill="0" autoLine="0" autoPict="0">
                <anchor moveWithCells="1">
                  <from>
                    <xdr:col>8</xdr:col>
                    <xdr:colOff>114300</xdr:colOff>
                    <xdr:row>27</xdr:row>
                    <xdr:rowOff>0</xdr:rowOff>
                  </from>
                  <to>
                    <xdr:col>8</xdr:col>
                    <xdr:colOff>323850</xdr:colOff>
                    <xdr:row>28</xdr:row>
                    <xdr:rowOff>0</xdr:rowOff>
                  </to>
                </anchor>
              </controlPr>
            </control>
          </mc:Choice>
        </mc:AlternateContent>
        <mc:AlternateContent xmlns:mc="http://schemas.openxmlformats.org/markup-compatibility/2006">
          <mc:Choice Requires="x14">
            <control shapeId="24955" r:id="rId85" name="Option Button 379">
              <controlPr defaultSize="0" autoFill="0" autoLine="0" autoPict="0">
                <anchor moveWithCells="1">
                  <from>
                    <xdr:col>9</xdr:col>
                    <xdr:colOff>114300</xdr:colOff>
                    <xdr:row>27</xdr:row>
                    <xdr:rowOff>0</xdr:rowOff>
                  </from>
                  <to>
                    <xdr:col>9</xdr:col>
                    <xdr:colOff>323850</xdr:colOff>
                    <xdr:row>28</xdr:row>
                    <xdr:rowOff>0</xdr:rowOff>
                  </to>
                </anchor>
              </controlPr>
            </control>
          </mc:Choice>
        </mc:AlternateContent>
        <mc:AlternateContent xmlns:mc="http://schemas.openxmlformats.org/markup-compatibility/2006">
          <mc:Choice Requires="x14">
            <control shapeId="24956" r:id="rId86" name="Option Button 380">
              <controlPr defaultSize="0" autoFill="0" autoLine="0" autoPict="0">
                <anchor moveWithCells="1">
                  <from>
                    <xdr:col>10</xdr:col>
                    <xdr:colOff>114300</xdr:colOff>
                    <xdr:row>27</xdr:row>
                    <xdr:rowOff>0</xdr:rowOff>
                  </from>
                  <to>
                    <xdr:col>10</xdr:col>
                    <xdr:colOff>323850</xdr:colOff>
                    <xdr:row>28</xdr:row>
                    <xdr:rowOff>0</xdr:rowOff>
                  </to>
                </anchor>
              </controlPr>
            </control>
          </mc:Choice>
        </mc:AlternateContent>
        <mc:AlternateContent xmlns:mc="http://schemas.openxmlformats.org/markup-compatibility/2006">
          <mc:Choice Requires="x14">
            <control shapeId="24957" r:id="rId87" name="Option Button 381">
              <controlPr defaultSize="0" autoFill="0" autoLine="0" autoPict="0">
                <anchor moveWithCells="1">
                  <from>
                    <xdr:col>11</xdr:col>
                    <xdr:colOff>114300</xdr:colOff>
                    <xdr:row>27</xdr:row>
                    <xdr:rowOff>0</xdr:rowOff>
                  </from>
                  <to>
                    <xdr:col>11</xdr:col>
                    <xdr:colOff>323850</xdr:colOff>
                    <xdr:row>28</xdr:row>
                    <xdr:rowOff>0</xdr:rowOff>
                  </to>
                </anchor>
              </controlPr>
            </control>
          </mc:Choice>
        </mc:AlternateContent>
        <mc:AlternateContent xmlns:mc="http://schemas.openxmlformats.org/markup-compatibility/2006">
          <mc:Choice Requires="x14">
            <control shapeId="24958" r:id="rId88" name="Option Button 382">
              <controlPr defaultSize="0" autoFill="0" autoLine="0" autoPict="0">
                <anchor moveWithCells="1">
                  <from>
                    <xdr:col>12</xdr:col>
                    <xdr:colOff>114300</xdr:colOff>
                    <xdr:row>27</xdr:row>
                    <xdr:rowOff>0</xdr:rowOff>
                  </from>
                  <to>
                    <xdr:col>12</xdr:col>
                    <xdr:colOff>323850</xdr:colOff>
                    <xdr:row>28</xdr:row>
                    <xdr:rowOff>0</xdr:rowOff>
                  </to>
                </anchor>
              </controlPr>
            </control>
          </mc:Choice>
        </mc:AlternateContent>
        <mc:AlternateContent xmlns:mc="http://schemas.openxmlformats.org/markup-compatibility/2006">
          <mc:Choice Requires="x14">
            <control shapeId="24959" r:id="rId89" name="Option Button 383">
              <controlPr defaultSize="0" autoFill="0" autoLine="0" autoPict="0">
                <anchor moveWithCells="1">
                  <from>
                    <xdr:col>14</xdr:col>
                    <xdr:colOff>114300</xdr:colOff>
                    <xdr:row>27</xdr:row>
                    <xdr:rowOff>0</xdr:rowOff>
                  </from>
                  <to>
                    <xdr:col>14</xdr:col>
                    <xdr:colOff>323850</xdr:colOff>
                    <xdr:row>28</xdr:row>
                    <xdr:rowOff>0</xdr:rowOff>
                  </to>
                </anchor>
              </controlPr>
            </control>
          </mc:Choice>
        </mc:AlternateContent>
        <mc:AlternateContent xmlns:mc="http://schemas.openxmlformats.org/markup-compatibility/2006">
          <mc:Choice Requires="x14">
            <control shapeId="24960" r:id="rId90" name="Option Button 384">
              <controlPr defaultSize="0" autoFill="0" autoLine="0" autoPict="0">
                <anchor moveWithCells="1">
                  <from>
                    <xdr:col>8</xdr:col>
                    <xdr:colOff>114300</xdr:colOff>
                    <xdr:row>28</xdr:row>
                    <xdr:rowOff>0</xdr:rowOff>
                  </from>
                  <to>
                    <xdr:col>8</xdr:col>
                    <xdr:colOff>323850</xdr:colOff>
                    <xdr:row>29</xdr:row>
                    <xdr:rowOff>0</xdr:rowOff>
                  </to>
                </anchor>
              </controlPr>
            </control>
          </mc:Choice>
        </mc:AlternateContent>
        <mc:AlternateContent xmlns:mc="http://schemas.openxmlformats.org/markup-compatibility/2006">
          <mc:Choice Requires="x14">
            <control shapeId="24961" r:id="rId91" name="Option Button 385">
              <controlPr defaultSize="0" autoFill="0" autoLine="0" autoPict="0">
                <anchor moveWithCells="1">
                  <from>
                    <xdr:col>9</xdr:col>
                    <xdr:colOff>114300</xdr:colOff>
                    <xdr:row>28</xdr:row>
                    <xdr:rowOff>0</xdr:rowOff>
                  </from>
                  <to>
                    <xdr:col>9</xdr:col>
                    <xdr:colOff>323850</xdr:colOff>
                    <xdr:row>29</xdr:row>
                    <xdr:rowOff>0</xdr:rowOff>
                  </to>
                </anchor>
              </controlPr>
            </control>
          </mc:Choice>
        </mc:AlternateContent>
        <mc:AlternateContent xmlns:mc="http://schemas.openxmlformats.org/markup-compatibility/2006">
          <mc:Choice Requires="x14">
            <control shapeId="24962" r:id="rId92" name="Option Button 386">
              <controlPr defaultSize="0" autoFill="0" autoLine="0" autoPict="0">
                <anchor moveWithCells="1">
                  <from>
                    <xdr:col>10</xdr:col>
                    <xdr:colOff>114300</xdr:colOff>
                    <xdr:row>28</xdr:row>
                    <xdr:rowOff>0</xdr:rowOff>
                  </from>
                  <to>
                    <xdr:col>10</xdr:col>
                    <xdr:colOff>323850</xdr:colOff>
                    <xdr:row>29</xdr:row>
                    <xdr:rowOff>0</xdr:rowOff>
                  </to>
                </anchor>
              </controlPr>
            </control>
          </mc:Choice>
        </mc:AlternateContent>
        <mc:AlternateContent xmlns:mc="http://schemas.openxmlformats.org/markup-compatibility/2006">
          <mc:Choice Requires="x14">
            <control shapeId="24963" r:id="rId93" name="Option Button 387">
              <controlPr defaultSize="0" autoFill="0" autoLine="0" autoPict="0">
                <anchor moveWithCells="1">
                  <from>
                    <xdr:col>11</xdr:col>
                    <xdr:colOff>114300</xdr:colOff>
                    <xdr:row>28</xdr:row>
                    <xdr:rowOff>0</xdr:rowOff>
                  </from>
                  <to>
                    <xdr:col>11</xdr:col>
                    <xdr:colOff>323850</xdr:colOff>
                    <xdr:row>29</xdr:row>
                    <xdr:rowOff>0</xdr:rowOff>
                  </to>
                </anchor>
              </controlPr>
            </control>
          </mc:Choice>
        </mc:AlternateContent>
        <mc:AlternateContent xmlns:mc="http://schemas.openxmlformats.org/markup-compatibility/2006">
          <mc:Choice Requires="x14">
            <control shapeId="24964" r:id="rId94" name="Option Button 388">
              <controlPr defaultSize="0" autoFill="0" autoLine="0" autoPict="0">
                <anchor moveWithCells="1">
                  <from>
                    <xdr:col>12</xdr:col>
                    <xdr:colOff>114300</xdr:colOff>
                    <xdr:row>28</xdr:row>
                    <xdr:rowOff>0</xdr:rowOff>
                  </from>
                  <to>
                    <xdr:col>12</xdr:col>
                    <xdr:colOff>323850</xdr:colOff>
                    <xdr:row>29</xdr:row>
                    <xdr:rowOff>0</xdr:rowOff>
                  </to>
                </anchor>
              </controlPr>
            </control>
          </mc:Choice>
        </mc:AlternateContent>
        <mc:AlternateContent xmlns:mc="http://schemas.openxmlformats.org/markup-compatibility/2006">
          <mc:Choice Requires="x14">
            <control shapeId="24965" r:id="rId95" name="Option Button 389">
              <controlPr defaultSize="0" autoFill="0" autoLine="0" autoPict="0">
                <anchor moveWithCells="1">
                  <from>
                    <xdr:col>14</xdr:col>
                    <xdr:colOff>114300</xdr:colOff>
                    <xdr:row>28</xdr:row>
                    <xdr:rowOff>0</xdr:rowOff>
                  </from>
                  <to>
                    <xdr:col>14</xdr:col>
                    <xdr:colOff>323850</xdr:colOff>
                    <xdr:row>29</xdr:row>
                    <xdr:rowOff>0</xdr:rowOff>
                  </to>
                </anchor>
              </controlPr>
            </control>
          </mc:Choice>
        </mc:AlternateContent>
        <mc:AlternateContent xmlns:mc="http://schemas.openxmlformats.org/markup-compatibility/2006">
          <mc:Choice Requires="x14">
            <control shapeId="24966" r:id="rId96" name="Option Button 390">
              <controlPr defaultSize="0" autoFill="0" autoLine="0" autoPict="0">
                <anchor moveWithCells="1">
                  <from>
                    <xdr:col>8</xdr:col>
                    <xdr:colOff>114300</xdr:colOff>
                    <xdr:row>29</xdr:row>
                    <xdr:rowOff>0</xdr:rowOff>
                  </from>
                  <to>
                    <xdr:col>8</xdr:col>
                    <xdr:colOff>323850</xdr:colOff>
                    <xdr:row>30</xdr:row>
                    <xdr:rowOff>0</xdr:rowOff>
                  </to>
                </anchor>
              </controlPr>
            </control>
          </mc:Choice>
        </mc:AlternateContent>
        <mc:AlternateContent xmlns:mc="http://schemas.openxmlformats.org/markup-compatibility/2006">
          <mc:Choice Requires="x14">
            <control shapeId="24967" r:id="rId97" name="Option Button 391">
              <controlPr defaultSize="0" autoFill="0" autoLine="0" autoPict="0">
                <anchor moveWithCells="1">
                  <from>
                    <xdr:col>9</xdr:col>
                    <xdr:colOff>114300</xdr:colOff>
                    <xdr:row>29</xdr:row>
                    <xdr:rowOff>0</xdr:rowOff>
                  </from>
                  <to>
                    <xdr:col>9</xdr:col>
                    <xdr:colOff>323850</xdr:colOff>
                    <xdr:row>30</xdr:row>
                    <xdr:rowOff>0</xdr:rowOff>
                  </to>
                </anchor>
              </controlPr>
            </control>
          </mc:Choice>
        </mc:AlternateContent>
        <mc:AlternateContent xmlns:mc="http://schemas.openxmlformats.org/markup-compatibility/2006">
          <mc:Choice Requires="x14">
            <control shapeId="24968" r:id="rId98" name="Option Button 392">
              <controlPr defaultSize="0" autoFill="0" autoLine="0" autoPict="0">
                <anchor moveWithCells="1">
                  <from>
                    <xdr:col>10</xdr:col>
                    <xdr:colOff>114300</xdr:colOff>
                    <xdr:row>29</xdr:row>
                    <xdr:rowOff>0</xdr:rowOff>
                  </from>
                  <to>
                    <xdr:col>10</xdr:col>
                    <xdr:colOff>323850</xdr:colOff>
                    <xdr:row>30</xdr:row>
                    <xdr:rowOff>0</xdr:rowOff>
                  </to>
                </anchor>
              </controlPr>
            </control>
          </mc:Choice>
        </mc:AlternateContent>
        <mc:AlternateContent xmlns:mc="http://schemas.openxmlformats.org/markup-compatibility/2006">
          <mc:Choice Requires="x14">
            <control shapeId="24969" r:id="rId99" name="Option Button 393">
              <controlPr defaultSize="0" autoFill="0" autoLine="0" autoPict="0">
                <anchor moveWithCells="1">
                  <from>
                    <xdr:col>11</xdr:col>
                    <xdr:colOff>114300</xdr:colOff>
                    <xdr:row>29</xdr:row>
                    <xdr:rowOff>0</xdr:rowOff>
                  </from>
                  <to>
                    <xdr:col>11</xdr:col>
                    <xdr:colOff>323850</xdr:colOff>
                    <xdr:row>30</xdr:row>
                    <xdr:rowOff>0</xdr:rowOff>
                  </to>
                </anchor>
              </controlPr>
            </control>
          </mc:Choice>
        </mc:AlternateContent>
        <mc:AlternateContent xmlns:mc="http://schemas.openxmlformats.org/markup-compatibility/2006">
          <mc:Choice Requires="x14">
            <control shapeId="24970" r:id="rId100" name="Option Button 394">
              <controlPr defaultSize="0" autoFill="0" autoLine="0" autoPict="0">
                <anchor moveWithCells="1">
                  <from>
                    <xdr:col>12</xdr:col>
                    <xdr:colOff>114300</xdr:colOff>
                    <xdr:row>29</xdr:row>
                    <xdr:rowOff>0</xdr:rowOff>
                  </from>
                  <to>
                    <xdr:col>12</xdr:col>
                    <xdr:colOff>323850</xdr:colOff>
                    <xdr:row>30</xdr:row>
                    <xdr:rowOff>0</xdr:rowOff>
                  </to>
                </anchor>
              </controlPr>
            </control>
          </mc:Choice>
        </mc:AlternateContent>
        <mc:AlternateContent xmlns:mc="http://schemas.openxmlformats.org/markup-compatibility/2006">
          <mc:Choice Requires="x14">
            <control shapeId="24971" r:id="rId101" name="Option Button 395">
              <controlPr defaultSize="0" autoFill="0" autoLine="0" autoPict="0">
                <anchor moveWithCells="1">
                  <from>
                    <xdr:col>14</xdr:col>
                    <xdr:colOff>114300</xdr:colOff>
                    <xdr:row>29</xdr:row>
                    <xdr:rowOff>0</xdr:rowOff>
                  </from>
                  <to>
                    <xdr:col>14</xdr:col>
                    <xdr:colOff>323850</xdr:colOff>
                    <xdr:row>30</xdr:row>
                    <xdr:rowOff>0</xdr:rowOff>
                  </to>
                </anchor>
              </controlPr>
            </control>
          </mc:Choice>
        </mc:AlternateContent>
        <mc:AlternateContent xmlns:mc="http://schemas.openxmlformats.org/markup-compatibility/2006">
          <mc:Choice Requires="x14">
            <control shapeId="24972" r:id="rId102" name="Option Button 396">
              <controlPr defaultSize="0" autoFill="0" autoLine="0" autoPict="0">
                <anchor moveWithCells="1">
                  <from>
                    <xdr:col>8</xdr:col>
                    <xdr:colOff>114300</xdr:colOff>
                    <xdr:row>30</xdr:row>
                    <xdr:rowOff>0</xdr:rowOff>
                  </from>
                  <to>
                    <xdr:col>8</xdr:col>
                    <xdr:colOff>323850</xdr:colOff>
                    <xdr:row>31</xdr:row>
                    <xdr:rowOff>0</xdr:rowOff>
                  </to>
                </anchor>
              </controlPr>
            </control>
          </mc:Choice>
        </mc:AlternateContent>
        <mc:AlternateContent xmlns:mc="http://schemas.openxmlformats.org/markup-compatibility/2006">
          <mc:Choice Requires="x14">
            <control shapeId="24973" r:id="rId103" name="Option Button 397">
              <controlPr defaultSize="0" autoFill="0" autoLine="0" autoPict="0">
                <anchor moveWithCells="1">
                  <from>
                    <xdr:col>9</xdr:col>
                    <xdr:colOff>114300</xdr:colOff>
                    <xdr:row>30</xdr:row>
                    <xdr:rowOff>0</xdr:rowOff>
                  </from>
                  <to>
                    <xdr:col>9</xdr:col>
                    <xdr:colOff>323850</xdr:colOff>
                    <xdr:row>31</xdr:row>
                    <xdr:rowOff>0</xdr:rowOff>
                  </to>
                </anchor>
              </controlPr>
            </control>
          </mc:Choice>
        </mc:AlternateContent>
        <mc:AlternateContent xmlns:mc="http://schemas.openxmlformats.org/markup-compatibility/2006">
          <mc:Choice Requires="x14">
            <control shapeId="24974" r:id="rId104" name="Option Button 398">
              <controlPr defaultSize="0" autoFill="0" autoLine="0" autoPict="0">
                <anchor moveWithCells="1">
                  <from>
                    <xdr:col>10</xdr:col>
                    <xdr:colOff>114300</xdr:colOff>
                    <xdr:row>30</xdr:row>
                    <xdr:rowOff>0</xdr:rowOff>
                  </from>
                  <to>
                    <xdr:col>10</xdr:col>
                    <xdr:colOff>323850</xdr:colOff>
                    <xdr:row>31</xdr:row>
                    <xdr:rowOff>0</xdr:rowOff>
                  </to>
                </anchor>
              </controlPr>
            </control>
          </mc:Choice>
        </mc:AlternateContent>
        <mc:AlternateContent xmlns:mc="http://schemas.openxmlformats.org/markup-compatibility/2006">
          <mc:Choice Requires="x14">
            <control shapeId="24975" r:id="rId105" name="Option Button 399">
              <controlPr defaultSize="0" autoFill="0" autoLine="0" autoPict="0">
                <anchor moveWithCells="1">
                  <from>
                    <xdr:col>11</xdr:col>
                    <xdr:colOff>114300</xdr:colOff>
                    <xdr:row>30</xdr:row>
                    <xdr:rowOff>0</xdr:rowOff>
                  </from>
                  <to>
                    <xdr:col>11</xdr:col>
                    <xdr:colOff>323850</xdr:colOff>
                    <xdr:row>31</xdr:row>
                    <xdr:rowOff>0</xdr:rowOff>
                  </to>
                </anchor>
              </controlPr>
            </control>
          </mc:Choice>
        </mc:AlternateContent>
        <mc:AlternateContent xmlns:mc="http://schemas.openxmlformats.org/markup-compatibility/2006">
          <mc:Choice Requires="x14">
            <control shapeId="24976" r:id="rId106" name="Option Button 400">
              <controlPr defaultSize="0" autoFill="0" autoLine="0" autoPict="0">
                <anchor moveWithCells="1">
                  <from>
                    <xdr:col>12</xdr:col>
                    <xdr:colOff>114300</xdr:colOff>
                    <xdr:row>30</xdr:row>
                    <xdr:rowOff>0</xdr:rowOff>
                  </from>
                  <to>
                    <xdr:col>12</xdr:col>
                    <xdr:colOff>323850</xdr:colOff>
                    <xdr:row>31</xdr:row>
                    <xdr:rowOff>0</xdr:rowOff>
                  </to>
                </anchor>
              </controlPr>
            </control>
          </mc:Choice>
        </mc:AlternateContent>
        <mc:AlternateContent xmlns:mc="http://schemas.openxmlformats.org/markup-compatibility/2006">
          <mc:Choice Requires="x14">
            <control shapeId="24977" r:id="rId107" name="Option Button 401">
              <controlPr defaultSize="0" autoFill="0" autoLine="0" autoPict="0">
                <anchor moveWithCells="1">
                  <from>
                    <xdr:col>14</xdr:col>
                    <xdr:colOff>114300</xdr:colOff>
                    <xdr:row>30</xdr:row>
                    <xdr:rowOff>0</xdr:rowOff>
                  </from>
                  <to>
                    <xdr:col>14</xdr:col>
                    <xdr:colOff>323850</xdr:colOff>
                    <xdr:row>31</xdr:row>
                    <xdr:rowOff>0</xdr:rowOff>
                  </to>
                </anchor>
              </controlPr>
            </control>
          </mc:Choice>
        </mc:AlternateContent>
        <mc:AlternateContent xmlns:mc="http://schemas.openxmlformats.org/markup-compatibility/2006">
          <mc:Choice Requires="x14">
            <control shapeId="24978" r:id="rId108" name="Option Button 402">
              <controlPr defaultSize="0" autoFill="0" autoLine="0" autoPict="0">
                <anchor moveWithCells="1">
                  <from>
                    <xdr:col>8</xdr:col>
                    <xdr:colOff>114300</xdr:colOff>
                    <xdr:row>31</xdr:row>
                    <xdr:rowOff>0</xdr:rowOff>
                  </from>
                  <to>
                    <xdr:col>8</xdr:col>
                    <xdr:colOff>323850</xdr:colOff>
                    <xdr:row>32</xdr:row>
                    <xdr:rowOff>0</xdr:rowOff>
                  </to>
                </anchor>
              </controlPr>
            </control>
          </mc:Choice>
        </mc:AlternateContent>
        <mc:AlternateContent xmlns:mc="http://schemas.openxmlformats.org/markup-compatibility/2006">
          <mc:Choice Requires="x14">
            <control shapeId="24979" r:id="rId109" name="Option Button 403">
              <controlPr defaultSize="0" autoFill="0" autoLine="0" autoPict="0">
                <anchor moveWithCells="1">
                  <from>
                    <xdr:col>9</xdr:col>
                    <xdr:colOff>114300</xdr:colOff>
                    <xdr:row>31</xdr:row>
                    <xdr:rowOff>0</xdr:rowOff>
                  </from>
                  <to>
                    <xdr:col>9</xdr:col>
                    <xdr:colOff>323850</xdr:colOff>
                    <xdr:row>32</xdr:row>
                    <xdr:rowOff>0</xdr:rowOff>
                  </to>
                </anchor>
              </controlPr>
            </control>
          </mc:Choice>
        </mc:AlternateContent>
        <mc:AlternateContent xmlns:mc="http://schemas.openxmlformats.org/markup-compatibility/2006">
          <mc:Choice Requires="x14">
            <control shapeId="24980" r:id="rId110" name="Option Button 404">
              <controlPr defaultSize="0" autoFill="0" autoLine="0" autoPict="0">
                <anchor moveWithCells="1">
                  <from>
                    <xdr:col>10</xdr:col>
                    <xdr:colOff>114300</xdr:colOff>
                    <xdr:row>31</xdr:row>
                    <xdr:rowOff>0</xdr:rowOff>
                  </from>
                  <to>
                    <xdr:col>10</xdr:col>
                    <xdr:colOff>323850</xdr:colOff>
                    <xdr:row>32</xdr:row>
                    <xdr:rowOff>0</xdr:rowOff>
                  </to>
                </anchor>
              </controlPr>
            </control>
          </mc:Choice>
        </mc:AlternateContent>
        <mc:AlternateContent xmlns:mc="http://schemas.openxmlformats.org/markup-compatibility/2006">
          <mc:Choice Requires="x14">
            <control shapeId="24981" r:id="rId111" name="Option Button 405">
              <controlPr defaultSize="0" autoFill="0" autoLine="0" autoPict="0">
                <anchor moveWithCells="1">
                  <from>
                    <xdr:col>11</xdr:col>
                    <xdr:colOff>114300</xdr:colOff>
                    <xdr:row>31</xdr:row>
                    <xdr:rowOff>0</xdr:rowOff>
                  </from>
                  <to>
                    <xdr:col>11</xdr:col>
                    <xdr:colOff>323850</xdr:colOff>
                    <xdr:row>32</xdr:row>
                    <xdr:rowOff>0</xdr:rowOff>
                  </to>
                </anchor>
              </controlPr>
            </control>
          </mc:Choice>
        </mc:AlternateContent>
        <mc:AlternateContent xmlns:mc="http://schemas.openxmlformats.org/markup-compatibility/2006">
          <mc:Choice Requires="x14">
            <control shapeId="24982" r:id="rId112" name="Option Button 406">
              <controlPr defaultSize="0" autoFill="0" autoLine="0" autoPict="0">
                <anchor moveWithCells="1">
                  <from>
                    <xdr:col>12</xdr:col>
                    <xdr:colOff>114300</xdr:colOff>
                    <xdr:row>31</xdr:row>
                    <xdr:rowOff>0</xdr:rowOff>
                  </from>
                  <to>
                    <xdr:col>12</xdr:col>
                    <xdr:colOff>323850</xdr:colOff>
                    <xdr:row>32</xdr:row>
                    <xdr:rowOff>0</xdr:rowOff>
                  </to>
                </anchor>
              </controlPr>
            </control>
          </mc:Choice>
        </mc:AlternateContent>
        <mc:AlternateContent xmlns:mc="http://schemas.openxmlformats.org/markup-compatibility/2006">
          <mc:Choice Requires="x14">
            <control shapeId="24983" r:id="rId113" name="Option Button 407">
              <controlPr defaultSize="0" autoFill="0" autoLine="0" autoPict="0">
                <anchor moveWithCells="1">
                  <from>
                    <xdr:col>14</xdr:col>
                    <xdr:colOff>114300</xdr:colOff>
                    <xdr:row>31</xdr:row>
                    <xdr:rowOff>0</xdr:rowOff>
                  </from>
                  <to>
                    <xdr:col>14</xdr:col>
                    <xdr:colOff>323850</xdr:colOff>
                    <xdr:row>32</xdr:row>
                    <xdr:rowOff>0</xdr:rowOff>
                  </to>
                </anchor>
              </controlPr>
            </control>
          </mc:Choice>
        </mc:AlternateContent>
        <mc:AlternateContent xmlns:mc="http://schemas.openxmlformats.org/markup-compatibility/2006">
          <mc:Choice Requires="x14">
            <control shapeId="24984" r:id="rId114" name="Option Button 408">
              <controlPr defaultSize="0" autoFill="0" autoLine="0" autoPict="0">
                <anchor moveWithCells="1">
                  <from>
                    <xdr:col>8</xdr:col>
                    <xdr:colOff>114300</xdr:colOff>
                    <xdr:row>32</xdr:row>
                    <xdr:rowOff>0</xdr:rowOff>
                  </from>
                  <to>
                    <xdr:col>8</xdr:col>
                    <xdr:colOff>323850</xdr:colOff>
                    <xdr:row>33</xdr:row>
                    <xdr:rowOff>0</xdr:rowOff>
                  </to>
                </anchor>
              </controlPr>
            </control>
          </mc:Choice>
        </mc:AlternateContent>
        <mc:AlternateContent xmlns:mc="http://schemas.openxmlformats.org/markup-compatibility/2006">
          <mc:Choice Requires="x14">
            <control shapeId="24985" r:id="rId115" name="Option Button 409">
              <controlPr defaultSize="0" autoFill="0" autoLine="0" autoPict="0">
                <anchor moveWithCells="1">
                  <from>
                    <xdr:col>9</xdr:col>
                    <xdr:colOff>114300</xdr:colOff>
                    <xdr:row>32</xdr:row>
                    <xdr:rowOff>0</xdr:rowOff>
                  </from>
                  <to>
                    <xdr:col>9</xdr:col>
                    <xdr:colOff>323850</xdr:colOff>
                    <xdr:row>33</xdr:row>
                    <xdr:rowOff>0</xdr:rowOff>
                  </to>
                </anchor>
              </controlPr>
            </control>
          </mc:Choice>
        </mc:AlternateContent>
        <mc:AlternateContent xmlns:mc="http://schemas.openxmlformats.org/markup-compatibility/2006">
          <mc:Choice Requires="x14">
            <control shapeId="24986" r:id="rId116" name="Option Button 410">
              <controlPr defaultSize="0" autoFill="0" autoLine="0" autoPict="0">
                <anchor moveWithCells="1">
                  <from>
                    <xdr:col>10</xdr:col>
                    <xdr:colOff>114300</xdr:colOff>
                    <xdr:row>32</xdr:row>
                    <xdr:rowOff>0</xdr:rowOff>
                  </from>
                  <to>
                    <xdr:col>10</xdr:col>
                    <xdr:colOff>323850</xdr:colOff>
                    <xdr:row>33</xdr:row>
                    <xdr:rowOff>0</xdr:rowOff>
                  </to>
                </anchor>
              </controlPr>
            </control>
          </mc:Choice>
        </mc:AlternateContent>
        <mc:AlternateContent xmlns:mc="http://schemas.openxmlformats.org/markup-compatibility/2006">
          <mc:Choice Requires="x14">
            <control shapeId="24987" r:id="rId117" name="Option Button 411">
              <controlPr defaultSize="0" autoFill="0" autoLine="0" autoPict="0">
                <anchor moveWithCells="1">
                  <from>
                    <xdr:col>11</xdr:col>
                    <xdr:colOff>114300</xdr:colOff>
                    <xdr:row>32</xdr:row>
                    <xdr:rowOff>0</xdr:rowOff>
                  </from>
                  <to>
                    <xdr:col>11</xdr:col>
                    <xdr:colOff>323850</xdr:colOff>
                    <xdr:row>33</xdr:row>
                    <xdr:rowOff>0</xdr:rowOff>
                  </to>
                </anchor>
              </controlPr>
            </control>
          </mc:Choice>
        </mc:AlternateContent>
        <mc:AlternateContent xmlns:mc="http://schemas.openxmlformats.org/markup-compatibility/2006">
          <mc:Choice Requires="x14">
            <control shapeId="24988" r:id="rId118" name="Option Button 412">
              <controlPr defaultSize="0" autoFill="0" autoLine="0" autoPict="0">
                <anchor moveWithCells="1">
                  <from>
                    <xdr:col>12</xdr:col>
                    <xdr:colOff>114300</xdr:colOff>
                    <xdr:row>32</xdr:row>
                    <xdr:rowOff>0</xdr:rowOff>
                  </from>
                  <to>
                    <xdr:col>12</xdr:col>
                    <xdr:colOff>323850</xdr:colOff>
                    <xdr:row>33</xdr:row>
                    <xdr:rowOff>0</xdr:rowOff>
                  </to>
                </anchor>
              </controlPr>
            </control>
          </mc:Choice>
        </mc:AlternateContent>
        <mc:AlternateContent xmlns:mc="http://schemas.openxmlformats.org/markup-compatibility/2006">
          <mc:Choice Requires="x14">
            <control shapeId="24989" r:id="rId119" name="Option Button 413">
              <controlPr defaultSize="0" autoFill="0" autoLine="0" autoPict="0">
                <anchor moveWithCells="1">
                  <from>
                    <xdr:col>14</xdr:col>
                    <xdr:colOff>114300</xdr:colOff>
                    <xdr:row>32</xdr:row>
                    <xdr:rowOff>0</xdr:rowOff>
                  </from>
                  <to>
                    <xdr:col>14</xdr:col>
                    <xdr:colOff>323850</xdr:colOff>
                    <xdr:row>33</xdr:row>
                    <xdr:rowOff>0</xdr:rowOff>
                  </to>
                </anchor>
              </controlPr>
            </control>
          </mc:Choice>
        </mc:AlternateContent>
        <mc:AlternateContent xmlns:mc="http://schemas.openxmlformats.org/markup-compatibility/2006">
          <mc:Choice Requires="x14">
            <control shapeId="24990" r:id="rId120" name="Option Button 414">
              <controlPr defaultSize="0" autoFill="0" autoLine="0" autoPict="0">
                <anchor moveWithCells="1">
                  <from>
                    <xdr:col>8</xdr:col>
                    <xdr:colOff>114300</xdr:colOff>
                    <xdr:row>33</xdr:row>
                    <xdr:rowOff>0</xdr:rowOff>
                  </from>
                  <to>
                    <xdr:col>8</xdr:col>
                    <xdr:colOff>323850</xdr:colOff>
                    <xdr:row>34</xdr:row>
                    <xdr:rowOff>0</xdr:rowOff>
                  </to>
                </anchor>
              </controlPr>
            </control>
          </mc:Choice>
        </mc:AlternateContent>
        <mc:AlternateContent xmlns:mc="http://schemas.openxmlformats.org/markup-compatibility/2006">
          <mc:Choice Requires="x14">
            <control shapeId="24991" r:id="rId121" name="Option Button 415">
              <controlPr defaultSize="0" autoFill="0" autoLine="0" autoPict="0">
                <anchor moveWithCells="1">
                  <from>
                    <xdr:col>9</xdr:col>
                    <xdr:colOff>114300</xdr:colOff>
                    <xdr:row>33</xdr:row>
                    <xdr:rowOff>0</xdr:rowOff>
                  </from>
                  <to>
                    <xdr:col>9</xdr:col>
                    <xdr:colOff>323850</xdr:colOff>
                    <xdr:row>34</xdr:row>
                    <xdr:rowOff>0</xdr:rowOff>
                  </to>
                </anchor>
              </controlPr>
            </control>
          </mc:Choice>
        </mc:AlternateContent>
        <mc:AlternateContent xmlns:mc="http://schemas.openxmlformats.org/markup-compatibility/2006">
          <mc:Choice Requires="x14">
            <control shapeId="24992" r:id="rId122" name="Option Button 416">
              <controlPr defaultSize="0" autoFill="0" autoLine="0" autoPict="0">
                <anchor moveWithCells="1">
                  <from>
                    <xdr:col>10</xdr:col>
                    <xdr:colOff>114300</xdr:colOff>
                    <xdr:row>33</xdr:row>
                    <xdr:rowOff>0</xdr:rowOff>
                  </from>
                  <to>
                    <xdr:col>10</xdr:col>
                    <xdr:colOff>323850</xdr:colOff>
                    <xdr:row>34</xdr:row>
                    <xdr:rowOff>0</xdr:rowOff>
                  </to>
                </anchor>
              </controlPr>
            </control>
          </mc:Choice>
        </mc:AlternateContent>
        <mc:AlternateContent xmlns:mc="http://schemas.openxmlformats.org/markup-compatibility/2006">
          <mc:Choice Requires="x14">
            <control shapeId="24993" r:id="rId123" name="Option Button 417">
              <controlPr defaultSize="0" autoFill="0" autoLine="0" autoPict="0">
                <anchor moveWithCells="1">
                  <from>
                    <xdr:col>11</xdr:col>
                    <xdr:colOff>114300</xdr:colOff>
                    <xdr:row>33</xdr:row>
                    <xdr:rowOff>0</xdr:rowOff>
                  </from>
                  <to>
                    <xdr:col>11</xdr:col>
                    <xdr:colOff>323850</xdr:colOff>
                    <xdr:row>34</xdr:row>
                    <xdr:rowOff>0</xdr:rowOff>
                  </to>
                </anchor>
              </controlPr>
            </control>
          </mc:Choice>
        </mc:AlternateContent>
        <mc:AlternateContent xmlns:mc="http://schemas.openxmlformats.org/markup-compatibility/2006">
          <mc:Choice Requires="x14">
            <control shapeId="24994" r:id="rId124" name="Option Button 418">
              <controlPr defaultSize="0" autoFill="0" autoLine="0" autoPict="0">
                <anchor moveWithCells="1">
                  <from>
                    <xdr:col>12</xdr:col>
                    <xdr:colOff>114300</xdr:colOff>
                    <xdr:row>33</xdr:row>
                    <xdr:rowOff>0</xdr:rowOff>
                  </from>
                  <to>
                    <xdr:col>12</xdr:col>
                    <xdr:colOff>323850</xdr:colOff>
                    <xdr:row>34</xdr:row>
                    <xdr:rowOff>0</xdr:rowOff>
                  </to>
                </anchor>
              </controlPr>
            </control>
          </mc:Choice>
        </mc:AlternateContent>
        <mc:AlternateContent xmlns:mc="http://schemas.openxmlformats.org/markup-compatibility/2006">
          <mc:Choice Requires="x14">
            <control shapeId="24995" r:id="rId125" name="Option Button 419">
              <controlPr defaultSize="0" autoFill="0" autoLine="0" autoPict="0">
                <anchor moveWithCells="1">
                  <from>
                    <xdr:col>14</xdr:col>
                    <xdr:colOff>114300</xdr:colOff>
                    <xdr:row>33</xdr:row>
                    <xdr:rowOff>0</xdr:rowOff>
                  </from>
                  <to>
                    <xdr:col>14</xdr:col>
                    <xdr:colOff>323850</xdr:colOff>
                    <xdr:row>34</xdr:row>
                    <xdr:rowOff>0</xdr:rowOff>
                  </to>
                </anchor>
              </controlPr>
            </control>
          </mc:Choice>
        </mc:AlternateContent>
        <mc:AlternateContent xmlns:mc="http://schemas.openxmlformats.org/markup-compatibility/2006">
          <mc:Choice Requires="x14">
            <control shapeId="24996" r:id="rId126" name="Option Button 420">
              <controlPr defaultSize="0" autoFill="0" autoLine="0" autoPict="0">
                <anchor moveWithCells="1">
                  <from>
                    <xdr:col>8</xdr:col>
                    <xdr:colOff>114300</xdr:colOff>
                    <xdr:row>34</xdr:row>
                    <xdr:rowOff>0</xdr:rowOff>
                  </from>
                  <to>
                    <xdr:col>8</xdr:col>
                    <xdr:colOff>323850</xdr:colOff>
                    <xdr:row>35</xdr:row>
                    <xdr:rowOff>0</xdr:rowOff>
                  </to>
                </anchor>
              </controlPr>
            </control>
          </mc:Choice>
        </mc:AlternateContent>
        <mc:AlternateContent xmlns:mc="http://schemas.openxmlformats.org/markup-compatibility/2006">
          <mc:Choice Requires="x14">
            <control shapeId="24997" r:id="rId127" name="Option Button 421">
              <controlPr defaultSize="0" autoFill="0" autoLine="0" autoPict="0">
                <anchor moveWithCells="1">
                  <from>
                    <xdr:col>9</xdr:col>
                    <xdr:colOff>114300</xdr:colOff>
                    <xdr:row>34</xdr:row>
                    <xdr:rowOff>0</xdr:rowOff>
                  </from>
                  <to>
                    <xdr:col>9</xdr:col>
                    <xdr:colOff>323850</xdr:colOff>
                    <xdr:row>35</xdr:row>
                    <xdr:rowOff>0</xdr:rowOff>
                  </to>
                </anchor>
              </controlPr>
            </control>
          </mc:Choice>
        </mc:AlternateContent>
        <mc:AlternateContent xmlns:mc="http://schemas.openxmlformats.org/markup-compatibility/2006">
          <mc:Choice Requires="x14">
            <control shapeId="24998" r:id="rId128" name="Option Button 422">
              <controlPr defaultSize="0" autoFill="0" autoLine="0" autoPict="0">
                <anchor moveWithCells="1">
                  <from>
                    <xdr:col>10</xdr:col>
                    <xdr:colOff>114300</xdr:colOff>
                    <xdr:row>34</xdr:row>
                    <xdr:rowOff>0</xdr:rowOff>
                  </from>
                  <to>
                    <xdr:col>10</xdr:col>
                    <xdr:colOff>323850</xdr:colOff>
                    <xdr:row>35</xdr:row>
                    <xdr:rowOff>0</xdr:rowOff>
                  </to>
                </anchor>
              </controlPr>
            </control>
          </mc:Choice>
        </mc:AlternateContent>
        <mc:AlternateContent xmlns:mc="http://schemas.openxmlformats.org/markup-compatibility/2006">
          <mc:Choice Requires="x14">
            <control shapeId="24999" r:id="rId129" name="Option Button 423">
              <controlPr defaultSize="0" autoFill="0" autoLine="0" autoPict="0">
                <anchor moveWithCells="1">
                  <from>
                    <xdr:col>11</xdr:col>
                    <xdr:colOff>114300</xdr:colOff>
                    <xdr:row>34</xdr:row>
                    <xdr:rowOff>0</xdr:rowOff>
                  </from>
                  <to>
                    <xdr:col>11</xdr:col>
                    <xdr:colOff>323850</xdr:colOff>
                    <xdr:row>35</xdr:row>
                    <xdr:rowOff>0</xdr:rowOff>
                  </to>
                </anchor>
              </controlPr>
            </control>
          </mc:Choice>
        </mc:AlternateContent>
        <mc:AlternateContent xmlns:mc="http://schemas.openxmlformats.org/markup-compatibility/2006">
          <mc:Choice Requires="x14">
            <control shapeId="25000" r:id="rId130" name="Option Button 424">
              <controlPr defaultSize="0" autoFill="0" autoLine="0" autoPict="0">
                <anchor moveWithCells="1">
                  <from>
                    <xdr:col>12</xdr:col>
                    <xdr:colOff>114300</xdr:colOff>
                    <xdr:row>34</xdr:row>
                    <xdr:rowOff>0</xdr:rowOff>
                  </from>
                  <to>
                    <xdr:col>12</xdr:col>
                    <xdr:colOff>323850</xdr:colOff>
                    <xdr:row>35</xdr:row>
                    <xdr:rowOff>0</xdr:rowOff>
                  </to>
                </anchor>
              </controlPr>
            </control>
          </mc:Choice>
        </mc:AlternateContent>
        <mc:AlternateContent xmlns:mc="http://schemas.openxmlformats.org/markup-compatibility/2006">
          <mc:Choice Requires="x14">
            <control shapeId="25001" r:id="rId131" name="Option Button 425">
              <controlPr defaultSize="0" autoFill="0" autoLine="0" autoPict="0">
                <anchor moveWithCells="1">
                  <from>
                    <xdr:col>14</xdr:col>
                    <xdr:colOff>114300</xdr:colOff>
                    <xdr:row>34</xdr:row>
                    <xdr:rowOff>0</xdr:rowOff>
                  </from>
                  <to>
                    <xdr:col>14</xdr:col>
                    <xdr:colOff>323850</xdr:colOff>
                    <xdr:row>35</xdr:row>
                    <xdr:rowOff>0</xdr:rowOff>
                  </to>
                </anchor>
              </controlPr>
            </control>
          </mc:Choice>
        </mc:AlternateContent>
        <mc:AlternateContent xmlns:mc="http://schemas.openxmlformats.org/markup-compatibility/2006">
          <mc:Choice Requires="x14">
            <control shapeId="25002" r:id="rId132" name="Option Button 426">
              <controlPr defaultSize="0" autoFill="0" autoLine="0" autoPict="0">
                <anchor moveWithCells="1">
                  <from>
                    <xdr:col>8</xdr:col>
                    <xdr:colOff>114300</xdr:colOff>
                    <xdr:row>35</xdr:row>
                    <xdr:rowOff>0</xdr:rowOff>
                  </from>
                  <to>
                    <xdr:col>8</xdr:col>
                    <xdr:colOff>323850</xdr:colOff>
                    <xdr:row>36</xdr:row>
                    <xdr:rowOff>0</xdr:rowOff>
                  </to>
                </anchor>
              </controlPr>
            </control>
          </mc:Choice>
        </mc:AlternateContent>
        <mc:AlternateContent xmlns:mc="http://schemas.openxmlformats.org/markup-compatibility/2006">
          <mc:Choice Requires="x14">
            <control shapeId="25003" r:id="rId133" name="Option Button 427">
              <controlPr defaultSize="0" autoFill="0" autoLine="0" autoPict="0">
                <anchor moveWithCells="1">
                  <from>
                    <xdr:col>9</xdr:col>
                    <xdr:colOff>114300</xdr:colOff>
                    <xdr:row>35</xdr:row>
                    <xdr:rowOff>0</xdr:rowOff>
                  </from>
                  <to>
                    <xdr:col>9</xdr:col>
                    <xdr:colOff>323850</xdr:colOff>
                    <xdr:row>36</xdr:row>
                    <xdr:rowOff>0</xdr:rowOff>
                  </to>
                </anchor>
              </controlPr>
            </control>
          </mc:Choice>
        </mc:AlternateContent>
        <mc:AlternateContent xmlns:mc="http://schemas.openxmlformats.org/markup-compatibility/2006">
          <mc:Choice Requires="x14">
            <control shapeId="25004" r:id="rId134" name="Option Button 428">
              <controlPr defaultSize="0" autoFill="0" autoLine="0" autoPict="0">
                <anchor moveWithCells="1">
                  <from>
                    <xdr:col>10</xdr:col>
                    <xdr:colOff>114300</xdr:colOff>
                    <xdr:row>35</xdr:row>
                    <xdr:rowOff>0</xdr:rowOff>
                  </from>
                  <to>
                    <xdr:col>10</xdr:col>
                    <xdr:colOff>323850</xdr:colOff>
                    <xdr:row>36</xdr:row>
                    <xdr:rowOff>0</xdr:rowOff>
                  </to>
                </anchor>
              </controlPr>
            </control>
          </mc:Choice>
        </mc:AlternateContent>
        <mc:AlternateContent xmlns:mc="http://schemas.openxmlformats.org/markup-compatibility/2006">
          <mc:Choice Requires="x14">
            <control shapeId="25005" r:id="rId135" name="Option Button 429">
              <controlPr defaultSize="0" autoFill="0" autoLine="0" autoPict="0">
                <anchor moveWithCells="1">
                  <from>
                    <xdr:col>11</xdr:col>
                    <xdr:colOff>114300</xdr:colOff>
                    <xdr:row>35</xdr:row>
                    <xdr:rowOff>0</xdr:rowOff>
                  </from>
                  <to>
                    <xdr:col>11</xdr:col>
                    <xdr:colOff>323850</xdr:colOff>
                    <xdr:row>36</xdr:row>
                    <xdr:rowOff>0</xdr:rowOff>
                  </to>
                </anchor>
              </controlPr>
            </control>
          </mc:Choice>
        </mc:AlternateContent>
        <mc:AlternateContent xmlns:mc="http://schemas.openxmlformats.org/markup-compatibility/2006">
          <mc:Choice Requires="x14">
            <control shapeId="25006" r:id="rId136" name="Option Button 430">
              <controlPr defaultSize="0" autoFill="0" autoLine="0" autoPict="0">
                <anchor moveWithCells="1">
                  <from>
                    <xdr:col>12</xdr:col>
                    <xdr:colOff>114300</xdr:colOff>
                    <xdr:row>35</xdr:row>
                    <xdr:rowOff>0</xdr:rowOff>
                  </from>
                  <to>
                    <xdr:col>12</xdr:col>
                    <xdr:colOff>323850</xdr:colOff>
                    <xdr:row>36</xdr:row>
                    <xdr:rowOff>0</xdr:rowOff>
                  </to>
                </anchor>
              </controlPr>
            </control>
          </mc:Choice>
        </mc:AlternateContent>
        <mc:AlternateContent xmlns:mc="http://schemas.openxmlformats.org/markup-compatibility/2006">
          <mc:Choice Requires="x14">
            <control shapeId="25007" r:id="rId137" name="Option Button 431">
              <controlPr defaultSize="0" autoFill="0" autoLine="0" autoPict="0">
                <anchor moveWithCells="1">
                  <from>
                    <xdr:col>14</xdr:col>
                    <xdr:colOff>114300</xdr:colOff>
                    <xdr:row>35</xdr:row>
                    <xdr:rowOff>0</xdr:rowOff>
                  </from>
                  <to>
                    <xdr:col>14</xdr:col>
                    <xdr:colOff>323850</xdr:colOff>
                    <xdr:row>36</xdr:row>
                    <xdr:rowOff>0</xdr:rowOff>
                  </to>
                </anchor>
              </controlPr>
            </control>
          </mc:Choice>
        </mc:AlternateContent>
        <mc:AlternateContent xmlns:mc="http://schemas.openxmlformats.org/markup-compatibility/2006">
          <mc:Choice Requires="x14">
            <control shapeId="25008" r:id="rId138" name="Option Button 432">
              <controlPr defaultSize="0" autoFill="0" autoLine="0" autoPict="0">
                <anchor moveWithCells="1">
                  <from>
                    <xdr:col>8</xdr:col>
                    <xdr:colOff>114300</xdr:colOff>
                    <xdr:row>36</xdr:row>
                    <xdr:rowOff>0</xdr:rowOff>
                  </from>
                  <to>
                    <xdr:col>8</xdr:col>
                    <xdr:colOff>323850</xdr:colOff>
                    <xdr:row>37</xdr:row>
                    <xdr:rowOff>0</xdr:rowOff>
                  </to>
                </anchor>
              </controlPr>
            </control>
          </mc:Choice>
        </mc:AlternateContent>
        <mc:AlternateContent xmlns:mc="http://schemas.openxmlformats.org/markup-compatibility/2006">
          <mc:Choice Requires="x14">
            <control shapeId="25009" r:id="rId139" name="Option Button 433">
              <controlPr defaultSize="0" autoFill="0" autoLine="0" autoPict="0">
                <anchor moveWithCells="1">
                  <from>
                    <xdr:col>9</xdr:col>
                    <xdr:colOff>114300</xdr:colOff>
                    <xdr:row>36</xdr:row>
                    <xdr:rowOff>0</xdr:rowOff>
                  </from>
                  <to>
                    <xdr:col>9</xdr:col>
                    <xdr:colOff>323850</xdr:colOff>
                    <xdr:row>37</xdr:row>
                    <xdr:rowOff>0</xdr:rowOff>
                  </to>
                </anchor>
              </controlPr>
            </control>
          </mc:Choice>
        </mc:AlternateContent>
        <mc:AlternateContent xmlns:mc="http://schemas.openxmlformats.org/markup-compatibility/2006">
          <mc:Choice Requires="x14">
            <control shapeId="25010" r:id="rId140" name="Option Button 434">
              <controlPr defaultSize="0" autoFill="0" autoLine="0" autoPict="0">
                <anchor moveWithCells="1">
                  <from>
                    <xdr:col>10</xdr:col>
                    <xdr:colOff>114300</xdr:colOff>
                    <xdr:row>36</xdr:row>
                    <xdr:rowOff>0</xdr:rowOff>
                  </from>
                  <to>
                    <xdr:col>10</xdr:col>
                    <xdr:colOff>323850</xdr:colOff>
                    <xdr:row>37</xdr:row>
                    <xdr:rowOff>0</xdr:rowOff>
                  </to>
                </anchor>
              </controlPr>
            </control>
          </mc:Choice>
        </mc:AlternateContent>
        <mc:AlternateContent xmlns:mc="http://schemas.openxmlformats.org/markup-compatibility/2006">
          <mc:Choice Requires="x14">
            <control shapeId="25011" r:id="rId141" name="Option Button 435">
              <controlPr defaultSize="0" autoFill="0" autoLine="0" autoPict="0">
                <anchor moveWithCells="1">
                  <from>
                    <xdr:col>11</xdr:col>
                    <xdr:colOff>114300</xdr:colOff>
                    <xdr:row>36</xdr:row>
                    <xdr:rowOff>0</xdr:rowOff>
                  </from>
                  <to>
                    <xdr:col>11</xdr:col>
                    <xdr:colOff>323850</xdr:colOff>
                    <xdr:row>37</xdr:row>
                    <xdr:rowOff>0</xdr:rowOff>
                  </to>
                </anchor>
              </controlPr>
            </control>
          </mc:Choice>
        </mc:AlternateContent>
        <mc:AlternateContent xmlns:mc="http://schemas.openxmlformats.org/markup-compatibility/2006">
          <mc:Choice Requires="x14">
            <control shapeId="25012" r:id="rId142" name="Option Button 436">
              <controlPr defaultSize="0" autoFill="0" autoLine="0" autoPict="0">
                <anchor moveWithCells="1">
                  <from>
                    <xdr:col>12</xdr:col>
                    <xdr:colOff>114300</xdr:colOff>
                    <xdr:row>36</xdr:row>
                    <xdr:rowOff>0</xdr:rowOff>
                  </from>
                  <to>
                    <xdr:col>12</xdr:col>
                    <xdr:colOff>323850</xdr:colOff>
                    <xdr:row>37</xdr:row>
                    <xdr:rowOff>0</xdr:rowOff>
                  </to>
                </anchor>
              </controlPr>
            </control>
          </mc:Choice>
        </mc:AlternateContent>
        <mc:AlternateContent xmlns:mc="http://schemas.openxmlformats.org/markup-compatibility/2006">
          <mc:Choice Requires="x14">
            <control shapeId="25013" r:id="rId143" name="Option Button 437">
              <controlPr defaultSize="0" autoFill="0" autoLine="0" autoPict="0">
                <anchor moveWithCells="1">
                  <from>
                    <xdr:col>14</xdr:col>
                    <xdr:colOff>114300</xdr:colOff>
                    <xdr:row>36</xdr:row>
                    <xdr:rowOff>0</xdr:rowOff>
                  </from>
                  <to>
                    <xdr:col>14</xdr:col>
                    <xdr:colOff>323850</xdr:colOff>
                    <xdr:row>37</xdr:row>
                    <xdr:rowOff>0</xdr:rowOff>
                  </to>
                </anchor>
              </controlPr>
            </control>
          </mc:Choice>
        </mc:AlternateContent>
        <mc:AlternateContent xmlns:mc="http://schemas.openxmlformats.org/markup-compatibility/2006">
          <mc:Choice Requires="x14">
            <control shapeId="25014" r:id="rId144" name="Option Button 438">
              <controlPr defaultSize="0" autoFill="0" autoLine="0" autoPict="0">
                <anchor moveWithCells="1">
                  <from>
                    <xdr:col>8</xdr:col>
                    <xdr:colOff>114300</xdr:colOff>
                    <xdr:row>37</xdr:row>
                    <xdr:rowOff>0</xdr:rowOff>
                  </from>
                  <to>
                    <xdr:col>8</xdr:col>
                    <xdr:colOff>323850</xdr:colOff>
                    <xdr:row>38</xdr:row>
                    <xdr:rowOff>0</xdr:rowOff>
                  </to>
                </anchor>
              </controlPr>
            </control>
          </mc:Choice>
        </mc:AlternateContent>
        <mc:AlternateContent xmlns:mc="http://schemas.openxmlformats.org/markup-compatibility/2006">
          <mc:Choice Requires="x14">
            <control shapeId="25015" r:id="rId145" name="Option Button 439">
              <controlPr defaultSize="0" autoFill="0" autoLine="0" autoPict="0">
                <anchor moveWithCells="1">
                  <from>
                    <xdr:col>9</xdr:col>
                    <xdr:colOff>114300</xdr:colOff>
                    <xdr:row>37</xdr:row>
                    <xdr:rowOff>0</xdr:rowOff>
                  </from>
                  <to>
                    <xdr:col>9</xdr:col>
                    <xdr:colOff>323850</xdr:colOff>
                    <xdr:row>38</xdr:row>
                    <xdr:rowOff>0</xdr:rowOff>
                  </to>
                </anchor>
              </controlPr>
            </control>
          </mc:Choice>
        </mc:AlternateContent>
        <mc:AlternateContent xmlns:mc="http://schemas.openxmlformats.org/markup-compatibility/2006">
          <mc:Choice Requires="x14">
            <control shapeId="25016" r:id="rId146" name="Option Button 440">
              <controlPr defaultSize="0" autoFill="0" autoLine="0" autoPict="0">
                <anchor moveWithCells="1">
                  <from>
                    <xdr:col>10</xdr:col>
                    <xdr:colOff>114300</xdr:colOff>
                    <xdr:row>37</xdr:row>
                    <xdr:rowOff>0</xdr:rowOff>
                  </from>
                  <to>
                    <xdr:col>10</xdr:col>
                    <xdr:colOff>323850</xdr:colOff>
                    <xdr:row>38</xdr:row>
                    <xdr:rowOff>0</xdr:rowOff>
                  </to>
                </anchor>
              </controlPr>
            </control>
          </mc:Choice>
        </mc:AlternateContent>
        <mc:AlternateContent xmlns:mc="http://schemas.openxmlformats.org/markup-compatibility/2006">
          <mc:Choice Requires="x14">
            <control shapeId="25017" r:id="rId147" name="Option Button 441">
              <controlPr defaultSize="0" autoFill="0" autoLine="0" autoPict="0">
                <anchor moveWithCells="1">
                  <from>
                    <xdr:col>11</xdr:col>
                    <xdr:colOff>114300</xdr:colOff>
                    <xdr:row>37</xdr:row>
                    <xdr:rowOff>0</xdr:rowOff>
                  </from>
                  <to>
                    <xdr:col>11</xdr:col>
                    <xdr:colOff>323850</xdr:colOff>
                    <xdr:row>38</xdr:row>
                    <xdr:rowOff>0</xdr:rowOff>
                  </to>
                </anchor>
              </controlPr>
            </control>
          </mc:Choice>
        </mc:AlternateContent>
        <mc:AlternateContent xmlns:mc="http://schemas.openxmlformats.org/markup-compatibility/2006">
          <mc:Choice Requires="x14">
            <control shapeId="25018" r:id="rId148" name="Option Button 442">
              <controlPr defaultSize="0" autoFill="0" autoLine="0" autoPict="0">
                <anchor moveWithCells="1">
                  <from>
                    <xdr:col>12</xdr:col>
                    <xdr:colOff>114300</xdr:colOff>
                    <xdr:row>37</xdr:row>
                    <xdr:rowOff>0</xdr:rowOff>
                  </from>
                  <to>
                    <xdr:col>12</xdr:col>
                    <xdr:colOff>323850</xdr:colOff>
                    <xdr:row>38</xdr:row>
                    <xdr:rowOff>0</xdr:rowOff>
                  </to>
                </anchor>
              </controlPr>
            </control>
          </mc:Choice>
        </mc:AlternateContent>
        <mc:AlternateContent xmlns:mc="http://schemas.openxmlformats.org/markup-compatibility/2006">
          <mc:Choice Requires="x14">
            <control shapeId="25019" r:id="rId149" name="Option Button 443">
              <controlPr defaultSize="0" autoFill="0" autoLine="0" autoPict="0">
                <anchor moveWithCells="1">
                  <from>
                    <xdr:col>14</xdr:col>
                    <xdr:colOff>114300</xdr:colOff>
                    <xdr:row>37</xdr:row>
                    <xdr:rowOff>0</xdr:rowOff>
                  </from>
                  <to>
                    <xdr:col>14</xdr:col>
                    <xdr:colOff>323850</xdr:colOff>
                    <xdr:row>38</xdr:row>
                    <xdr:rowOff>0</xdr:rowOff>
                  </to>
                </anchor>
              </controlPr>
            </control>
          </mc:Choice>
        </mc:AlternateContent>
        <mc:AlternateContent xmlns:mc="http://schemas.openxmlformats.org/markup-compatibility/2006">
          <mc:Choice Requires="x14">
            <control shapeId="25020" r:id="rId150" name="Option Button 444">
              <controlPr defaultSize="0" autoFill="0" autoLine="0" autoPict="0">
                <anchor moveWithCells="1">
                  <from>
                    <xdr:col>8</xdr:col>
                    <xdr:colOff>114300</xdr:colOff>
                    <xdr:row>38</xdr:row>
                    <xdr:rowOff>0</xdr:rowOff>
                  </from>
                  <to>
                    <xdr:col>8</xdr:col>
                    <xdr:colOff>323850</xdr:colOff>
                    <xdr:row>39</xdr:row>
                    <xdr:rowOff>0</xdr:rowOff>
                  </to>
                </anchor>
              </controlPr>
            </control>
          </mc:Choice>
        </mc:AlternateContent>
        <mc:AlternateContent xmlns:mc="http://schemas.openxmlformats.org/markup-compatibility/2006">
          <mc:Choice Requires="x14">
            <control shapeId="25021" r:id="rId151" name="Option Button 445">
              <controlPr defaultSize="0" autoFill="0" autoLine="0" autoPict="0">
                <anchor moveWithCells="1">
                  <from>
                    <xdr:col>9</xdr:col>
                    <xdr:colOff>114300</xdr:colOff>
                    <xdr:row>38</xdr:row>
                    <xdr:rowOff>0</xdr:rowOff>
                  </from>
                  <to>
                    <xdr:col>9</xdr:col>
                    <xdr:colOff>323850</xdr:colOff>
                    <xdr:row>39</xdr:row>
                    <xdr:rowOff>0</xdr:rowOff>
                  </to>
                </anchor>
              </controlPr>
            </control>
          </mc:Choice>
        </mc:AlternateContent>
        <mc:AlternateContent xmlns:mc="http://schemas.openxmlformats.org/markup-compatibility/2006">
          <mc:Choice Requires="x14">
            <control shapeId="25022" r:id="rId152" name="Option Button 446">
              <controlPr defaultSize="0" autoFill="0" autoLine="0" autoPict="0">
                <anchor moveWithCells="1">
                  <from>
                    <xdr:col>10</xdr:col>
                    <xdr:colOff>114300</xdr:colOff>
                    <xdr:row>38</xdr:row>
                    <xdr:rowOff>0</xdr:rowOff>
                  </from>
                  <to>
                    <xdr:col>10</xdr:col>
                    <xdr:colOff>323850</xdr:colOff>
                    <xdr:row>39</xdr:row>
                    <xdr:rowOff>0</xdr:rowOff>
                  </to>
                </anchor>
              </controlPr>
            </control>
          </mc:Choice>
        </mc:AlternateContent>
        <mc:AlternateContent xmlns:mc="http://schemas.openxmlformats.org/markup-compatibility/2006">
          <mc:Choice Requires="x14">
            <control shapeId="25023" r:id="rId153" name="Option Button 447">
              <controlPr defaultSize="0" autoFill="0" autoLine="0" autoPict="0">
                <anchor moveWithCells="1">
                  <from>
                    <xdr:col>11</xdr:col>
                    <xdr:colOff>114300</xdr:colOff>
                    <xdr:row>38</xdr:row>
                    <xdr:rowOff>0</xdr:rowOff>
                  </from>
                  <to>
                    <xdr:col>11</xdr:col>
                    <xdr:colOff>323850</xdr:colOff>
                    <xdr:row>39</xdr:row>
                    <xdr:rowOff>0</xdr:rowOff>
                  </to>
                </anchor>
              </controlPr>
            </control>
          </mc:Choice>
        </mc:AlternateContent>
        <mc:AlternateContent xmlns:mc="http://schemas.openxmlformats.org/markup-compatibility/2006">
          <mc:Choice Requires="x14">
            <control shapeId="25024" r:id="rId154" name="Option Button 448">
              <controlPr defaultSize="0" autoFill="0" autoLine="0" autoPict="0">
                <anchor moveWithCells="1">
                  <from>
                    <xdr:col>12</xdr:col>
                    <xdr:colOff>114300</xdr:colOff>
                    <xdr:row>38</xdr:row>
                    <xdr:rowOff>0</xdr:rowOff>
                  </from>
                  <to>
                    <xdr:col>12</xdr:col>
                    <xdr:colOff>323850</xdr:colOff>
                    <xdr:row>39</xdr:row>
                    <xdr:rowOff>0</xdr:rowOff>
                  </to>
                </anchor>
              </controlPr>
            </control>
          </mc:Choice>
        </mc:AlternateContent>
        <mc:AlternateContent xmlns:mc="http://schemas.openxmlformats.org/markup-compatibility/2006">
          <mc:Choice Requires="x14">
            <control shapeId="25025" r:id="rId155" name="Option Button 449">
              <controlPr defaultSize="0" autoFill="0" autoLine="0" autoPict="0">
                <anchor moveWithCells="1">
                  <from>
                    <xdr:col>14</xdr:col>
                    <xdr:colOff>114300</xdr:colOff>
                    <xdr:row>38</xdr:row>
                    <xdr:rowOff>0</xdr:rowOff>
                  </from>
                  <to>
                    <xdr:col>14</xdr:col>
                    <xdr:colOff>323850</xdr:colOff>
                    <xdr:row>39</xdr:row>
                    <xdr:rowOff>0</xdr:rowOff>
                  </to>
                </anchor>
              </controlPr>
            </control>
          </mc:Choice>
        </mc:AlternateContent>
        <mc:AlternateContent xmlns:mc="http://schemas.openxmlformats.org/markup-compatibility/2006">
          <mc:Choice Requires="x14">
            <control shapeId="25026" r:id="rId156" name="Option Button 450">
              <controlPr defaultSize="0" autoFill="0" autoLine="0" autoPict="0">
                <anchor moveWithCells="1">
                  <from>
                    <xdr:col>8</xdr:col>
                    <xdr:colOff>114300</xdr:colOff>
                    <xdr:row>39</xdr:row>
                    <xdr:rowOff>0</xdr:rowOff>
                  </from>
                  <to>
                    <xdr:col>8</xdr:col>
                    <xdr:colOff>323850</xdr:colOff>
                    <xdr:row>40</xdr:row>
                    <xdr:rowOff>0</xdr:rowOff>
                  </to>
                </anchor>
              </controlPr>
            </control>
          </mc:Choice>
        </mc:AlternateContent>
        <mc:AlternateContent xmlns:mc="http://schemas.openxmlformats.org/markup-compatibility/2006">
          <mc:Choice Requires="x14">
            <control shapeId="25027" r:id="rId157" name="Option Button 451">
              <controlPr defaultSize="0" autoFill="0" autoLine="0" autoPict="0">
                <anchor moveWithCells="1">
                  <from>
                    <xdr:col>9</xdr:col>
                    <xdr:colOff>114300</xdr:colOff>
                    <xdr:row>39</xdr:row>
                    <xdr:rowOff>0</xdr:rowOff>
                  </from>
                  <to>
                    <xdr:col>9</xdr:col>
                    <xdr:colOff>323850</xdr:colOff>
                    <xdr:row>40</xdr:row>
                    <xdr:rowOff>0</xdr:rowOff>
                  </to>
                </anchor>
              </controlPr>
            </control>
          </mc:Choice>
        </mc:AlternateContent>
        <mc:AlternateContent xmlns:mc="http://schemas.openxmlformats.org/markup-compatibility/2006">
          <mc:Choice Requires="x14">
            <control shapeId="25028" r:id="rId158" name="Option Button 452">
              <controlPr defaultSize="0" autoFill="0" autoLine="0" autoPict="0">
                <anchor moveWithCells="1">
                  <from>
                    <xdr:col>10</xdr:col>
                    <xdr:colOff>114300</xdr:colOff>
                    <xdr:row>39</xdr:row>
                    <xdr:rowOff>0</xdr:rowOff>
                  </from>
                  <to>
                    <xdr:col>10</xdr:col>
                    <xdr:colOff>323850</xdr:colOff>
                    <xdr:row>40</xdr:row>
                    <xdr:rowOff>0</xdr:rowOff>
                  </to>
                </anchor>
              </controlPr>
            </control>
          </mc:Choice>
        </mc:AlternateContent>
        <mc:AlternateContent xmlns:mc="http://schemas.openxmlformats.org/markup-compatibility/2006">
          <mc:Choice Requires="x14">
            <control shapeId="25029" r:id="rId159" name="Option Button 453">
              <controlPr defaultSize="0" autoFill="0" autoLine="0" autoPict="0">
                <anchor moveWithCells="1">
                  <from>
                    <xdr:col>11</xdr:col>
                    <xdr:colOff>114300</xdr:colOff>
                    <xdr:row>39</xdr:row>
                    <xdr:rowOff>0</xdr:rowOff>
                  </from>
                  <to>
                    <xdr:col>11</xdr:col>
                    <xdr:colOff>323850</xdr:colOff>
                    <xdr:row>40</xdr:row>
                    <xdr:rowOff>0</xdr:rowOff>
                  </to>
                </anchor>
              </controlPr>
            </control>
          </mc:Choice>
        </mc:AlternateContent>
        <mc:AlternateContent xmlns:mc="http://schemas.openxmlformats.org/markup-compatibility/2006">
          <mc:Choice Requires="x14">
            <control shapeId="25030" r:id="rId160" name="Option Button 454">
              <controlPr defaultSize="0" autoFill="0" autoLine="0" autoPict="0">
                <anchor moveWithCells="1">
                  <from>
                    <xdr:col>12</xdr:col>
                    <xdr:colOff>114300</xdr:colOff>
                    <xdr:row>39</xdr:row>
                    <xdr:rowOff>0</xdr:rowOff>
                  </from>
                  <to>
                    <xdr:col>12</xdr:col>
                    <xdr:colOff>323850</xdr:colOff>
                    <xdr:row>40</xdr:row>
                    <xdr:rowOff>0</xdr:rowOff>
                  </to>
                </anchor>
              </controlPr>
            </control>
          </mc:Choice>
        </mc:AlternateContent>
        <mc:AlternateContent xmlns:mc="http://schemas.openxmlformats.org/markup-compatibility/2006">
          <mc:Choice Requires="x14">
            <control shapeId="25031" r:id="rId161" name="Option Button 455">
              <controlPr defaultSize="0" autoFill="0" autoLine="0" autoPict="0">
                <anchor moveWithCells="1">
                  <from>
                    <xdr:col>14</xdr:col>
                    <xdr:colOff>114300</xdr:colOff>
                    <xdr:row>39</xdr:row>
                    <xdr:rowOff>0</xdr:rowOff>
                  </from>
                  <to>
                    <xdr:col>14</xdr:col>
                    <xdr:colOff>323850</xdr:colOff>
                    <xdr:row>40</xdr:row>
                    <xdr:rowOff>0</xdr:rowOff>
                  </to>
                </anchor>
              </controlPr>
            </control>
          </mc:Choice>
        </mc:AlternateContent>
        <mc:AlternateContent xmlns:mc="http://schemas.openxmlformats.org/markup-compatibility/2006">
          <mc:Choice Requires="x14">
            <control shapeId="25032" r:id="rId162" name="Option Button 456">
              <controlPr defaultSize="0" autoFill="0" autoLine="0" autoPict="0">
                <anchor moveWithCells="1">
                  <from>
                    <xdr:col>8</xdr:col>
                    <xdr:colOff>114300</xdr:colOff>
                    <xdr:row>40</xdr:row>
                    <xdr:rowOff>0</xdr:rowOff>
                  </from>
                  <to>
                    <xdr:col>8</xdr:col>
                    <xdr:colOff>323850</xdr:colOff>
                    <xdr:row>41</xdr:row>
                    <xdr:rowOff>0</xdr:rowOff>
                  </to>
                </anchor>
              </controlPr>
            </control>
          </mc:Choice>
        </mc:AlternateContent>
        <mc:AlternateContent xmlns:mc="http://schemas.openxmlformats.org/markup-compatibility/2006">
          <mc:Choice Requires="x14">
            <control shapeId="25033" r:id="rId163" name="Option Button 457">
              <controlPr defaultSize="0" autoFill="0" autoLine="0" autoPict="0">
                <anchor moveWithCells="1">
                  <from>
                    <xdr:col>9</xdr:col>
                    <xdr:colOff>114300</xdr:colOff>
                    <xdr:row>40</xdr:row>
                    <xdr:rowOff>0</xdr:rowOff>
                  </from>
                  <to>
                    <xdr:col>9</xdr:col>
                    <xdr:colOff>323850</xdr:colOff>
                    <xdr:row>41</xdr:row>
                    <xdr:rowOff>0</xdr:rowOff>
                  </to>
                </anchor>
              </controlPr>
            </control>
          </mc:Choice>
        </mc:AlternateContent>
        <mc:AlternateContent xmlns:mc="http://schemas.openxmlformats.org/markup-compatibility/2006">
          <mc:Choice Requires="x14">
            <control shapeId="25034" r:id="rId164" name="Option Button 458">
              <controlPr defaultSize="0" autoFill="0" autoLine="0" autoPict="0">
                <anchor moveWithCells="1">
                  <from>
                    <xdr:col>10</xdr:col>
                    <xdr:colOff>114300</xdr:colOff>
                    <xdr:row>40</xdr:row>
                    <xdr:rowOff>0</xdr:rowOff>
                  </from>
                  <to>
                    <xdr:col>10</xdr:col>
                    <xdr:colOff>323850</xdr:colOff>
                    <xdr:row>41</xdr:row>
                    <xdr:rowOff>0</xdr:rowOff>
                  </to>
                </anchor>
              </controlPr>
            </control>
          </mc:Choice>
        </mc:AlternateContent>
        <mc:AlternateContent xmlns:mc="http://schemas.openxmlformats.org/markup-compatibility/2006">
          <mc:Choice Requires="x14">
            <control shapeId="25035" r:id="rId165" name="Option Button 459">
              <controlPr defaultSize="0" autoFill="0" autoLine="0" autoPict="0">
                <anchor moveWithCells="1">
                  <from>
                    <xdr:col>11</xdr:col>
                    <xdr:colOff>114300</xdr:colOff>
                    <xdr:row>40</xdr:row>
                    <xdr:rowOff>0</xdr:rowOff>
                  </from>
                  <to>
                    <xdr:col>11</xdr:col>
                    <xdr:colOff>323850</xdr:colOff>
                    <xdr:row>41</xdr:row>
                    <xdr:rowOff>0</xdr:rowOff>
                  </to>
                </anchor>
              </controlPr>
            </control>
          </mc:Choice>
        </mc:AlternateContent>
        <mc:AlternateContent xmlns:mc="http://schemas.openxmlformats.org/markup-compatibility/2006">
          <mc:Choice Requires="x14">
            <control shapeId="25036" r:id="rId166" name="Option Button 460">
              <controlPr defaultSize="0" autoFill="0" autoLine="0" autoPict="0">
                <anchor moveWithCells="1">
                  <from>
                    <xdr:col>12</xdr:col>
                    <xdr:colOff>114300</xdr:colOff>
                    <xdr:row>40</xdr:row>
                    <xdr:rowOff>0</xdr:rowOff>
                  </from>
                  <to>
                    <xdr:col>12</xdr:col>
                    <xdr:colOff>323850</xdr:colOff>
                    <xdr:row>41</xdr:row>
                    <xdr:rowOff>0</xdr:rowOff>
                  </to>
                </anchor>
              </controlPr>
            </control>
          </mc:Choice>
        </mc:AlternateContent>
        <mc:AlternateContent xmlns:mc="http://schemas.openxmlformats.org/markup-compatibility/2006">
          <mc:Choice Requires="x14">
            <control shapeId="25037" r:id="rId167" name="Option Button 461">
              <controlPr defaultSize="0" autoFill="0" autoLine="0" autoPict="0">
                <anchor moveWithCells="1">
                  <from>
                    <xdr:col>14</xdr:col>
                    <xdr:colOff>114300</xdr:colOff>
                    <xdr:row>40</xdr:row>
                    <xdr:rowOff>0</xdr:rowOff>
                  </from>
                  <to>
                    <xdr:col>14</xdr:col>
                    <xdr:colOff>323850</xdr:colOff>
                    <xdr:row>41</xdr:row>
                    <xdr:rowOff>0</xdr:rowOff>
                  </to>
                </anchor>
              </controlPr>
            </control>
          </mc:Choice>
        </mc:AlternateContent>
        <mc:AlternateContent xmlns:mc="http://schemas.openxmlformats.org/markup-compatibility/2006">
          <mc:Choice Requires="x14">
            <control shapeId="25038" r:id="rId168" name="Option Button 462">
              <controlPr defaultSize="0" autoFill="0" autoLine="0" autoPict="0">
                <anchor moveWithCells="1">
                  <from>
                    <xdr:col>8</xdr:col>
                    <xdr:colOff>114300</xdr:colOff>
                    <xdr:row>41</xdr:row>
                    <xdr:rowOff>0</xdr:rowOff>
                  </from>
                  <to>
                    <xdr:col>8</xdr:col>
                    <xdr:colOff>323850</xdr:colOff>
                    <xdr:row>42</xdr:row>
                    <xdr:rowOff>0</xdr:rowOff>
                  </to>
                </anchor>
              </controlPr>
            </control>
          </mc:Choice>
        </mc:AlternateContent>
        <mc:AlternateContent xmlns:mc="http://schemas.openxmlformats.org/markup-compatibility/2006">
          <mc:Choice Requires="x14">
            <control shapeId="25039" r:id="rId169" name="Option Button 463">
              <controlPr defaultSize="0" autoFill="0" autoLine="0" autoPict="0">
                <anchor moveWithCells="1">
                  <from>
                    <xdr:col>9</xdr:col>
                    <xdr:colOff>114300</xdr:colOff>
                    <xdr:row>41</xdr:row>
                    <xdr:rowOff>0</xdr:rowOff>
                  </from>
                  <to>
                    <xdr:col>9</xdr:col>
                    <xdr:colOff>323850</xdr:colOff>
                    <xdr:row>42</xdr:row>
                    <xdr:rowOff>0</xdr:rowOff>
                  </to>
                </anchor>
              </controlPr>
            </control>
          </mc:Choice>
        </mc:AlternateContent>
        <mc:AlternateContent xmlns:mc="http://schemas.openxmlformats.org/markup-compatibility/2006">
          <mc:Choice Requires="x14">
            <control shapeId="25040" r:id="rId170" name="Option Button 464">
              <controlPr defaultSize="0" autoFill="0" autoLine="0" autoPict="0">
                <anchor moveWithCells="1">
                  <from>
                    <xdr:col>10</xdr:col>
                    <xdr:colOff>114300</xdr:colOff>
                    <xdr:row>41</xdr:row>
                    <xdr:rowOff>0</xdr:rowOff>
                  </from>
                  <to>
                    <xdr:col>10</xdr:col>
                    <xdr:colOff>323850</xdr:colOff>
                    <xdr:row>42</xdr:row>
                    <xdr:rowOff>0</xdr:rowOff>
                  </to>
                </anchor>
              </controlPr>
            </control>
          </mc:Choice>
        </mc:AlternateContent>
        <mc:AlternateContent xmlns:mc="http://schemas.openxmlformats.org/markup-compatibility/2006">
          <mc:Choice Requires="x14">
            <control shapeId="25041" r:id="rId171" name="Option Button 465">
              <controlPr defaultSize="0" autoFill="0" autoLine="0" autoPict="0">
                <anchor moveWithCells="1">
                  <from>
                    <xdr:col>11</xdr:col>
                    <xdr:colOff>114300</xdr:colOff>
                    <xdr:row>41</xdr:row>
                    <xdr:rowOff>0</xdr:rowOff>
                  </from>
                  <to>
                    <xdr:col>11</xdr:col>
                    <xdr:colOff>323850</xdr:colOff>
                    <xdr:row>42</xdr:row>
                    <xdr:rowOff>0</xdr:rowOff>
                  </to>
                </anchor>
              </controlPr>
            </control>
          </mc:Choice>
        </mc:AlternateContent>
        <mc:AlternateContent xmlns:mc="http://schemas.openxmlformats.org/markup-compatibility/2006">
          <mc:Choice Requires="x14">
            <control shapeId="25042" r:id="rId172" name="Option Button 466">
              <controlPr defaultSize="0" autoFill="0" autoLine="0" autoPict="0">
                <anchor moveWithCells="1">
                  <from>
                    <xdr:col>12</xdr:col>
                    <xdr:colOff>114300</xdr:colOff>
                    <xdr:row>41</xdr:row>
                    <xdr:rowOff>0</xdr:rowOff>
                  </from>
                  <to>
                    <xdr:col>12</xdr:col>
                    <xdr:colOff>323850</xdr:colOff>
                    <xdr:row>42</xdr:row>
                    <xdr:rowOff>0</xdr:rowOff>
                  </to>
                </anchor>
              </controlPr>
            </control>
          </mc:Choice>
        </mc:AlternateContent>
        <mc:AlternateContent xmlns:mc="http://schemas.openxmlformats.org/markup-compatibility/2006">
          <mc:Choice Requires="x14">
            <control shapeId="25043" r:id="rId173" name="Option Button 467">
              <controlPr defaultSize="0" autoFill="0" autoLine="0" autoPict="0">
                <anchor moveWithCells="1">
                  <from>
                    <xdr:col>14</xdr:col>
                    <xdr:colOff>114300</xdr:colOff>
                    <xdr:row>41</xdr:row>
                    <xdr:rowOff>0</xdr:rowOff>
                  </from>
                  <to>
                    <xdr:col>14</xdr:col>
                    <xdr:colOff>323850</xdr:colOff>
                    <xdr:row>42</xdr:row>
                    <xdr:rowOff>0</xdr:rowOff>
                  </to>
                </anchor>
              </controlPr>
            </control>
          </mc:Choice>
        </mc:AlternateContent>
        <mc:AlternateContent xmlns:mc="http://schemas.openxmlformats.org/markup-compatibility/2006">
          <mc:Choice Requires="x14">
            <control shapeId="25044" r:id="rId174" name="Option Button 468">
              <controlPr defaultSize="0" autoFill="0" autoLine="0" autoPict="0">
                <anchor moveWithCells="1">
                  <from>
                    <xdr:col>8</xdr:col>
                    <xdr:colOff>114300</xdr:colOff>
                    <xdr:row>42</xdr:row>
                    <xdr:rowOff>0</xdr:rowOff>
                  </from>
                  <to>
                    <xdr:col>8</xdr:col>
                    <xdr:colOff>323850</xdr:colOff>
                    <xdr:row>43</xdr:row>
                    <xdr:rowOff>0</xdr:rowOff>
                  </to>
                </anchor>
              </controlPr>
            </control>
          </mc:Choice>
        </mc:AlternateContent>
        <mc:AlternateContent xmlns:mc="http://schemas.openxmlformats.org/markup-compatibility/2006">
          <mc:Choice Requires="x14">
            <control shapeId="25045" r:id="rId175" name="Option Button 469">
              <controlPr defaultSize="0" autoFill="0" autoLine="0" autoPict="0">
                <anchor moveWithCells="1">
                  <from>
                    <xdr:col>9</xdr:col>
                    <xdr:colOff>114300</xdr:colOff>
                    <xdr:row>42</xdr:row>
                    <xdr:rowOff>0</xdr:rowOff>
                  </from>
                  <to>
                    <xdr:col>9</xdr:col>
                    <xdr:colOff>323850</xdr:colOff>
                    <xdr:row>43</xdr:row>
                    <xdr:rowOff>0</xdr:rowOff>
                  </to>
                </anchor>
              </controlPr>
            </control>
          </mc:Choice>
        </mc:AlternateContent>
        <mc:AlternateContent xmlns:mc="http://schemas.openxmlformats.org/markup-compatibility/2006">
          <mc:Choice Requires="x14">
            <control shapeId="25046" r:id="rId176" name="Option Button 470">
              <controlPr defaultSize="0" autoFill="0" autoLine="0" autoPict="0">
                <anchor moveWithCells="1">
                  <from>
                    <xdr:col>10</xdr:col>
                    <xdr:colOff>114300</xdr:colOff>
                    <xdr:row>42</xdr:row>
                    <xdr:rowOff>0</xdr:rowOff>
                  </from>
                  <to>
                    <xdr:col>10</xdr:col>
                    <xdr:colOff>323850</xdr:colOff>
                    <xdr:row>43</xdr:row>
                    <xdr:rowOff>0</xdr:rowOff>
                  </to>
                </anchor>
              </controlPr>
            </control>
          </mc:Choice>
        </mc:AlternateContent>
        <mc:AlternateContent xmlns:mc="http://schemas.openxmlformats.org/markup-compatibility/2006">
          <mc:Choice Requires="x14">
            <control shapeId="25047" r:id="rId177" name="Option Button 471">
              <controlPr defaultSize="0" autoFill="0" autoLine="0" autoPict="0">
                <anchor moveWithCells="1">
                  <from>
                    <xdr:col>11</xdr:col>
                    <xdr:colOff>114300</xdr:colOff>
                    <xdr:row>42</xdr:row>
                    <xdr:rowOff>0</xdr:rowOff>
                  </from>
                  <to>
                    <xdr:col>11</xdr:col>
                    <xdr:colOff>323850</xdr:colOff>
                    <xdr:row>43</xdr:row>
                    <xdr:rowOff>0</xdr:rowOff>
                  </to>
                </anchor>
              </controlPr>
            </control>
          </mc:Choice>
        </mc:AlternateContent>
        <mc:AlternateContent xmlns:mc="http://schemas.openxmlformats.org/markup-compatibility/2006">
          <mc:Choice Requires="x14">
            <control shapeId="25048" r:id="rId178" name="Option Button 472">
              <controlPr defaultSize="0" autoFill="0" autoLine="0" autoPict="0">
                <anchor moveWithCells="1">
                  <from>
                    <xdr:col>12</xdr:col>
                    <xdr:colOff>114300</xdr:colOff>
                    <xdr:row>42</xdr:row>
                    <xdr:rowOff>0</xdr:rowOff>
                  </from>
                  <to>
                    <xdr:col>12</xdr:col>
                    <xdr:colOff>323850</xdr:colOff>
                    <xdr:row>43</xdr:row>
                    <xdr:rowOff>0</xdr:rowOff>
                  </to>
                </anchor>
              </controlPr>
            </control>
          </mc:Choice>
        </mc:AlternateContent>
        <mc:AlternateContent xmlns:mc="http://schemas.openxmlformats.org/markup-compatibility/2006">
          <mc:Choice Requires="x14">
            <control shapeId="25049" r:id="rId179" name="Option Button 473">
              <controlPr defaultSize="0" autoFill="0" autoLine="0" autoPict="0">
                <anchor moveWithCells="1">
                  <from>
                    <xdr:col>14</xdr:col>
                    <xdr:colOff>114300</xdr:colOff>
                    <xdr:row>42</xdr:row>
                    <xdr:rowOff>0</xdr:rowOff>
                  </from>
                  <to>
                    <xdr:col>14</xdr:col>
                    <xdr:colOff>323850</xdr:colOff>
                    <xdr:row>43</xdr:row>
                    <xdr:rowOff>0</xdr:rowOff>
                  </to>
                </anchor>
              </controlPr>
            </control>
          </mc:Choice>
        </mc:AlternateContent>
        <mc:AlternateContent xmlns:mc="http://schemas.openxmlformats.org/markup-compatibility/2006">
          <mc:Choice Requires="x14">
            <control shapeId="25050" r:id="rId180" name="Option Button 474">
              <controlPr defaultSize="0" autoFill="0" autoLine="0" autoPict="0">
                <anchor moveWithCells="1">
                  <from>
                    <xdr:col>8</xdr:col>
                    <xdr:colOff>114300</xdr:colOff>
                    <xdr:row>43</xdr:row>
                    <xdr:rowOff>0</xdr:rowOff>
                  </from>
                  <to>
                    <xdr:col>8</xdr:col>
                    <xdr:colOff>323850</xdr:colOff>
                    <xdr:row>44</xdr:row>
                    <xdr:rowOff>0</xdr:rowOff>
                  </to>
                </anchor>
              </controlPr>
            </control>
          </mc:Choice>
        </mc:AlternateContent>
        <mc:AlternateContent xmlns:mc="http://schemas.openxmlformats.org/markup-compatibility/2006">
          <mc:Choice Requires="x14">
            <control shapeId="25051" r:id="rId181" name="Option Button 475">
              <controlPr defaultSize="0" autoFill="0" autoLine="0" autoPict="0">
                <anchor moveWithCells="1">
                  <from>
                    <xdr:col>9</xdr:col>
                    <xdr:colOff>114300</xdr:colOff>
                    <xdr:row>43</xdr:row>
                    <xdr:rowOff>0</xdr:rowOff>
                  </from>
                  <to>
                    <xdr:col>9</xdr:col>
                    <xdr:colOff>323850</xdr:colOff>
                    <xdr:row>44</xdr:row>
                    <xdr:rowOff>0</xdr:rowOff>
                  </to>
                </anchor>
              </controlPr>
            </control>
          </mc:Choice>
        </mc:AlternateContent>
        <mc:AlternateContent xmlns:mc="http://schemas.openxmlformats.org/markup-compatibility/2006">
          <mc:Choice Requires="x14">
            <control shapeId="25052" r:id="rId182" name="Option Button 476">
              <controlPr defaultSize="0" autoFill="0" autoLine="0" autoPict="0">
                <anchor moveWithCells="1">
                  <from>
                    <xdr:col>10</xdr:col>
                    <xdr:colOff>114300</xdr:colOff>
                    <xdr:row>43</xdr:row>
                    <xdr:rowOff>0</xdr:rowOff>
                  </from>
                  <to>
                    <xdr:col>10</xdr:col>
                    <xdr:colOff>323850</xdr:colOff>
                    <xdr:row>44</xdr:row>
                    <xdr:rowOff>0</xdr:rowOff>
                  </to>
                </anchor>
              </controlPr>
            </control>
          </mc:Choice>
        </mc:AlternateContent>
        <mc:AlternateContent xmlns:mc="http://schemas.openxmlformats.org/markup-compatibility/2006">
          <mc:Choice Requires="x14">
            <control shapeId="25053" r:id="rId183" name="Option Button 477">
              <controlPr defaultSize="0" autoFill="0" autoLine="0" autoPict="0">
                <anchor moveWithCells="1">
                  <from>
                    <xdr:col>11</xdr:col>
                    <xdr:colOff>114300</xdr:colOff>
                    <xdr:row>43</xdr:row>
                    <xdr:rowOff>0</xdr:rowOff>
                  </from>
                  <to>
                    <xdr:col>11</xdr:col>
                    <xdr:colOff>323850</xdr:colOff>
                    <xdr:row>44</xdr:row>
                    <xdr:rowOff>0</xdr:rowOff>
                  </to>
                </anchor>
              </controlPr>
            </control>
          </mc:Choice>
        </mc:AlternateContent>
        <mc:AlternateContent xmlns:mc="http://schemas.openxmlformats.org/markup-compatibility/2006">
          <mc:Choice Requires="x14">
            <control shapeId="25054" r:id="rId184" name="Option Button 478">
              <controlPr defaultSize="0" autoFill="0" autoLine="0" autoPict="0">
                <anchor moveWithCells="1">
                  <from>
                    <xdr:col>12</xdr:col>
                    <xdr:colOff>114300</xdr:colOff>
                    <xdr:row>43</xdr:row>
                    <xdr:rowOff>0</xdr:rowOff>
                  </from>
                  <to>
                    <xdr:col>12</xdr:col>
                    <xdr:colOff>323850</xdr:colOff>
                    <xdr:row>44</xdr:row>
                    <xdr:rowOff>0</xdr:rowOff>
                  </to>
                </anchor>
              </controlPr>
            </control>
          </mc:Choice>
        </mc:AlternateContent>
        <mc:AlternateContent xmlns:mc="http://schemas.openxmlformats.org/markup-compatibility/2006">
          <mc:Choice Requires="x14">
            <control shapeId="25055" r:id="rId185" name="Option Button 479">
              <controlPr defaultSize="0" autoFill="0" autoLine="0" autoPict="0">
                <anchor moveWithCells="1">
                  <from>
                    <xdr:col>14</xdr:col>
                    <xdr:colOff>114300</xdr:colOff>
                    <xdr:row>43</xdr:row>
                    <xdr:rowOff>0</xdr:rowOff>
                  </from>
                  <to>
                    <xdr:col>14</xdr:col>
                    <xdr:colOff>323850</xdr:colOff>
                    <xdr:row>44</xdr:row>
                    <xdr:rowOff>0</xdr:rowOff>
                  </to>
                </anchor>
              </controlPr>
            </control>
          </mc:Choice>
        </mc:AlternateContent>
        <mc:AlternateContent xmlns:mc="http://schemas.openxmlformats.org/markup-compatibility/2006">
          <mc:Choice Requires="x14">
            <control shapeId="25056" r:id="rId186" name="Option Button 480">
              <controlPr defaultSize="0" autoFill="0" autoLine="0" autoPict="0">
                <anchor moveWithCells="1">
                  <from>
                    <xdr:col>8</xdr:col>
                    <xdr:colOff>114300</xdr:colOff>
                    <xdr:row>44</xdr:row>
                    <xdr:rowOff>0</xdr:rowOff>
                  </from>
                  <to>
                    <xdr:col>8</xdr:col>
                    <xdr:colOff>323850</xdr:colOff>
                    <xdr:row>45</xdr:row>
                    <xdr:rowOff>0</xdr:rowOff>
                  </to>
                </anchor>
              </controlPr>
            </control>
          </mc:Choice>
        </mc:AlternateContent>
        <mc:AlternateContent xmlns:mc="http://schemas.openxmlformats.org/markup-compatibility/2006">
          <mc:Choice Requires="x14">
            <control shapeId="25057" r:id="rId187" name="Option Button 481">
              <controlPr defaultSize="0" autoFill="0" autoLine="0" autoPict="0">
                <anchor moveWithCells="1">
                  <from>
                    <xdr:col>9</xdr:col>
                    <xdr:colOff>114300</xdr:colOff>
                    <xdr:row>44</xdr:row>
                    <xdr:rowOff>0</xdr:rowOff>
                  </from>
                  <to>
                    <xdr:col>9</xdr:col>
                    <xdr:colOff>323850</xdr:colOff>
                    <xdr:row>45</xdr:row>
                    <xdr:rowOff>0</xdr:rowOff>
                  </to>
                </anchor>
              </controlPr>
            </control>
          </mc:Choice>
        </mc:AlternateContent>
        <mc:AlternateContent xmlns:mc="http://schemas.openxmlformats.org/markup-compatibility/2006">
          <mc:Choice Requires="x14">
            <control shapeId="25058" r:id="rId188" name="Option Button 482">
              <controlPr defaultSize="0" autoFill="0" autoLine="0" autoPict="0">
                <anchor moveWithCells="1">
                  <from>
                    <xdr:col>10</xdr:col>
                    <xdr:colOff>114300</xdr:colOff>
                    <xdr:row>44</xdr:row>
                    <xdr:rowOff>0</xdr:rowOff>
                  </from>
                  <to>
                    <xdr:col>10</xdr:col>
                    <xdr:colOff>323850</xdr:colOff>
                    <xdr:row>45</xdr:row>
                    <xdr:rowOff>0</xdr:rowOff>
                  </to>
                </anchor>
              </controlPr>
            </control>
          </mc:Choice>
        </mc:AlternateContent>
        <mc:AlternateContent xmlns:mc="http://schemas.openxmlformats.org/markup-compatibility/2006">
          <mc:Choice Requires="x14">
            <control shapeId="25059" r:id="rId189" name="Option Button 483">
              <controlPr defaultSize="0" autoFill="0" autoLine="0" autoPict="0">
                <anchor moveWithCells="1">
                  <from>
                    <xdr:col>11</xdr:col>
                    <xdr:colOff>114300</xdr:colOff>
                    <xdr:row>44</xdr:row>
                    <xdr:rowOff>0</xdr:rowOff>
                  </from>
                  <to>
                    <xdr:col>11</xdr:col>
                    <xdr:colOff>323850</xdr:colOff>
                    <xdr:row>45</xdr:row>
                    <xdr:rowOff>0</xdr:rowOff>
                  </to>
                </anchor>
              </controlPr>
            </control>
          </mc:Choice>
        </mc:AlternateContent>
        <mc:AlternateContent xmlns:mc="http://schemas.openxmlformats.org/markup-compatibility/2006">
          <mc:Choice Requires="x14">
            <control shapeId="25060" r:id="rId190" name="Option Button 484">
              <controlPr defaultSize="0" autoFill="0" autoLine="0" autoPict="0">
                <anchor moveWithCells="1">
                  <from>
                    <xdr:col>12</xdr:col>
                    <xdr:colOff>114300</xdr:colOff>
                    <xdr:row>44</xdr:row>
                    <xdr:rowOff>0</xdr:rowOff>
                  </from>
                  <to>
                    <xdr:col>12</xdr:col>
                    <xdr:colOff>323850</xdr:colOff>
                    <xdr:row>45</xdr:row>
                    <xdr:rowOff>0</xdr:rowOff>
                  </to>
                </anchor>
              </controlPr>
            </control>
          </mc:Choice>
        </mc:AlternateContent>
        <mc:AlternateContent xmlns:mc="http://schemas.openxmlformats.org/markup-compatibility/2006">
          <mc:Choice Requires="x14">
            <control shapeId="25061" r:id="rId191" name="Option Button 485">
              <controlPr defaultSize="0" autoFill="0" autoLine="0" autoPict="0">
                <anchor moveWithCells="1">
                  <from>
                    <xdr:col>14</xdr:col>
                    <xdr:colOff>114300</xdr:colOff>
                    <xdr:row>44</xdr:row>
                    <xdr:rowOff>0</xdr:rowOff>
                  </from>
                  <to>
                    <xdr:col>14</xdr:col>
                    <xdr:colOff>323850</xdr:colOff>
                    <xdr:row>45</xdr:row>
                    <xdr:rowOff>0</xdr:rowOff>
                  </to>
                </anchor>
              </controlPr>
            </control>
          </mc:Choice>
        </mc:AlternateContent>
        <mc:AlternateContent xmlns:mc="http://schemas.openxmlformats.org/markup-compatibility/2006">
          <mc:Choice Requires="x14">
            <control shapeId="25062" r:id="rId192" name="Option Button 486">
              <controlPr defaultSize="0" autoFill="0" autoLine="0" autoPict="0">
                <anchor moveWithCells="1">
                  <from>
                    <xdr:col>8</xdr:col>
                    <xdr:colOff>114300</xdr:colOff>
                    <xdr:row>45</xdr:row>
                    <xdr:rowOff>0</xdr:rowOff>
                  </from>
                  <to>
                    <xdr:col>8</xdr:col>
                    <xdr:colOff>323850</xdr:colOff>
                    <xdr:row>46</xdr:row>
                    <xdr:rowOff>0</xdr:rowOff>
                  </to>
                </anchor>
              </controlPr>
            </control>
          </mc:Choice>
        </mc:AlternateContent>
        <mc:AlternateContent xmlns:mc="http://schemas.openxmlformats.org/markup-compatibility/2006">
          <mc:Choice Requires="x14">
            <control shapeId="25063" r:id="rId193" name="Option Button 487">
              <controlPr defaultSize="0" autoFill="0" autoLine="0" autoPict="0">
                <anchor moveWithCells="1">
                  <from>
                    <xdr:col>9</xdr:col>
                    <xdr:colOff>114300</xdr:colOff>
                    <xdr:row>45</xdr:row>
                    <xdr:rowOff>0</xdr:rowOff>
                  </from>
                  <to>
                    <xdr:col>9</xdr:col>
                    <xdr:colOff>323850</xdr:colOff>
                    <xdr:row>46</xdr:row>
                    <xdr:rowOff>0</xdr:rowOff>
                  </to>
                </anchor>
              </controlPr>
            </control>
          </mc:Choice>
        </mc:AlternateContent>
        <mc:AlternateContent xmlns:mc="http://schemas.openxmlformats.org/markup-compatibility/2006">
          <mc:Choice Requires="x14">
            <control shapeId="25064" r:id="rId194" name="Option Button 488">
              <controlPr defaultSize="0" autoFill="0" autoLine="0" autoPict="0">
                <anchor moveWithCells="1">
                  <from>
                    <xdr:col>10</xdr:col>
                    <xdr:colOff>114300</xdr:colOff>
                    <xdr:row>45</xdr:row>
                    <xdr:rowOff>0</xdr:rowOff>
                  </from>
                  <to>
                    <xdr:col>10</xdr:col>
                    <xdr:colOff>323850</xdr:colOff>
                    <xdr:row>46</xdr:row>
                    <xdr:rowOff>0</xdr:rowOff>
                  </to>
                </anchor>
              </controlPr>
            </control>
          </mc:Choice>
        </mc:AlternateContent>
        <mc:AlternateContent xmlns:mc="http://schemas.openxmlformats.org/markup-compatibility/2006">
          <mc:Choice Requires="x14">
            <control shapeId="25065" r:id="rId195" name="Option Button 489">
              <controlPr defaultSize="0" autoFill="0" autoLine="0" autoPict="0">
                <anchor moveWithCells="1">
                  <from>
                    <xdr:col>11</xdr:col>
                    <xdr:colOff>114300</xdr:colOff>
                    <xdr:row>45</xdr:row>
                    <xdr:rowOff>0</xdr:rowOff>
                  </from>
                  <to>
                    <xdr:col>11</xdr:col>
                    <xdr:colOff>323850</xdr:colOff>
                    <xdr:row>46</xdr:row>
                    <xdr:rowOff>0</xdr:rowOff>
                  </to>
                </anchor>
              </controlPr>
            </control>
          </mc:Choice>
        </mc:AlternateContent>
        <mc:AlternateContent xmlns:mc="http://schemas.openxmlformats.org/markup-compatibility/2006">
          <mc:Choice Requires="x14">
            <control shapeId="25066" r:id="rId196" name="Option Button 490">
              <controlPr defaultSize="0" autoFill="0" autoLine="0" autoPict="0">
                <anchor moveWithCells="1">
                  <from>
                    <xdr:col>12</xdr:col>
                    <xdr:colOff>114300</xdr:colOff>
                    <xdr:row>45</xdr:row>
                    <xdr:rowOff>0</xdr:rowOff>
                  </from>
                  <to>
                    <xdr:col>12</xdr:col>
                    <xdr:colOff>323850</xdr:colOff>
                    <xdr:row>46</xdr:row>
                    <xdr:rowOff>0</xdr:rowOff>
                  </to>
                </anchor>
              </controlPr>
            </control>
          </mc:Choice>
        </mc:AlternateContent>
        <mc:AlternateContent xmlns:mc="http://schemas.openxmlformats.org/markup-compatibility/2006">
          <mc:Choice Requires="x14">
            <control shapeId="25067" r:id="rId197" name="Option Button 491">
              <controlPr defaultSize="0" autoFill="0" autoLine="0" autoPict="0">
                <anchor moveWithCells="1">
                  <from>
                    <xdr:col>14</xdr:col>
                    <xdr:colOff>114300</xdr:colOff>
                    <xdr:row>45</xdr:row>
                    <xdr:rowOff>0</xdr:rowOff>
                  </from>
                  <to>
                    <xdr:col>14</xdr:col>
                    <xdr:colOff>323850</xdr:colOff>
                    <xdr:row>46</xdr:row>
                    <xdr:rowOff>0</xdr:rowOff>
                  </to>
                </anchor>
              </controlPr>
            </control>
          </mc:Choice>
        </mc:AlternateContent>
        <mc:AlternateContent xmlns:mc="http://schemas.openxmlformats.org/markup-compatibility/2006">
          <mc:Choice Requires="x14">
            <control shapeId="25068" r:id="rId198" name="Option Button 492">
              <controlPr defaultSize="0" autoFill="0" autoLine="0" autoPict="0">
                <anchor moveWithCells="1">
                  <from>
                    <xdr:col>8</xdr:col>
                    <xdr:colOff>114300</xdr:colOff>
                    <xdr:row>46</xdr:row>
                    <xdr:rowOff>0</xdr:rowOff>
                  </from>
                  <to>
                    <xdr:col>8</xdr:col>
                    <xdr:colOff>323850</xdr:colOff>
                    <xdr:row>47</xdr:row>
                    <xdr:rowOff>0</xdr:rowOff>
                  </to>
                </anchor>
              </controlPr>
            </control>
          </mc:Choice>
        </mc:AlternateContent>
        <mc:AlternateContent xmlns:mc="http://schemas.openxmlformats.org/markup-compatibility/2006">
          <mc:Choice Requires="x14">
            <control shapeId="25069" r:id="rId199" name="Option Button 493">
              <controlPr defaultSize="0" autoFill="0" autoLine="0" autoPict="0">
                <anchor moveWithCells="1">
                  <from>
                    <xdr:col>9</xdr:col>
                    <xdr:colOff>114300</xdr:colOff>
                    <xdr:row>46</xdr:row>
                    <xdr:rowOff>0</xdr:rowOff>
                  </from>
                  <to>
                    <xdr:col>9</xdr:col>
                    <xdr:colOff>323850</xdr:colOff>
                    <xdr:row>47</xdr:row>
                    <xdr:rowOff>0</xdr:rowOff>
                  </to>
                </anchor>
              </controlPr>
            </control>
          </mc:Choice>
        </mc:AlternateContent>
        <mc:AlternateContent xmlns:mc="http://schemas.openxmlformats.org/markup-compatibility/2006">
          <mc:Choice Requires="x14">
            <control shapeId="25070" r:id="rId200" name="Option Button 494">
              <controlPr defaultSize="0" autoFill="0" autoLine="0" autoPict="0">
                <anchor moveWithCells="1">
                  <from>
                    <xdr:col>10</xdr:col>
                    <xdr:colOff>114300</xdr:colOff>
                    <xdr:row>46</xdr:row>
                    <xdr:rowOff>0</xdr:rowOff>
                  </from>
                  <to>
                    <xdr:col>10</xdr:col>
                    <xdr:colOff>323850</xdr:colOff>
                    <xdr:row>47</xdr:row>
                    <xdr:rowOff>0</xdr:rowOff>
                  </to>
                </anchor>
              </controlPr>
            </control>
          </mc:Choice>
        </mc:AlternateContent>
        <mc:AlternateContent xmlns:mc="http://schemas.openxmlformats.org/markup-compatibility/2006">
          <mc:Choice Requires="x14">
            <control shapeId="25071" r:id="rId201" name="Option Button 495">
              <controlPr defaultSize="0" autoFill="0" autoLine="0" autoPict="0">
                <anchor moveWithCells="1">
                  <from>
                    <xdr:col>11</xdr:col>
                    <xdr:colOff>114300</xdr:colOff>
                    <xdr:row>46</xdr:row>
                    <xdr:rowOff>0</xdr:rowOff>
                  </from>
                  <to>
                    <xdr:col>11</xdr:col>
                    <xdr:colOff>323850</xdr:colOff>
                    <xdr:row>47</xdr:row>
                    <xdr:rowOff>0</xdr:rowOff>
                  </to>
                </anchor>
              </controlPr>
            </control>
          </mc:Choice>
        </mc:AlternateContent>
        <mc:AlternateContent xmlns:mc="http://schemas.openxmlformats.org/markup-compatibility/2006">
          <mc:Choice Requires="x14">
            <control shapeId="25072" r:id="rId202" name="Option Button 496">
              <controlPr defaultSize="0" autoFill="0" autoLine="0" autoPict="0">
                <anchor moveWithCells="1">
                  <from>
                    <xdr:col>12</xdr:col>
                    <xdr:colOff>114300</xdr:colOff>
                    <xdr:row>46</xdr:row>
                    <xdr:rowOff>0</xdr:rowOff>
                  </from>
                  <to>
                    <xdr:col>12</xdr:col>
                    <xdr:colOff>323850</xdr:colOff>
                    <xdr:row>47</xdr:row>
                    <xdr:rowOff>0</xdr:rowOff>
                  </to>
                </anchor>
              </controlPr>
            </control>
          </mc:Choice>
        </mc:AlternateContent>
        <mc:AlternateContent xmlns:mc="http://schemas.openxmlformats.org/markup-compatibility/2006">
          <mc:Choice Requires="x14">
            <control shapeId="25073" r:id="rId203" name="Option Button 497">
              <controlPr defaultSize="0" autoFill="0" autoLine="0" autoPict="0">
                <anchor moveWithCells="1">
                  <from>
                    <xdr:col>14</xdr:col>
                    <xdr:colOff>114300</xdr:colOff>
                    <xdr:row>46</xdr:row>
                    <xdr:rowOff>0</xdr:rowOff>
                  </from>
                  <to>
                    <xdr:col>14</xdr:col>
                    <xdr:colOff>323850</xdr:colOff>
                    <xdr:row>47</xdr:row>
                    <xdr:rowOff>0</xdr:rowOff>
                  </to>
                </anchor>
              </controlPr>
            </control>
          </mc:Choice>
        </mc:AlternateContent>
        <mc:AlternateContent xmlns:mc="http://schemas.openxmlformats.org/markup-compatibility/2006">
          <mc:Choice Requires="x14">
            <control shapeId="25074" r:id="rId204" name="Option Button 498">
              <controlPr defaultSize="0" autoFill="0" autoLine="0" autoPict="0">
                <anchor moveWithCells="1">
                  <from>
                    <xdr:col>8</xdr:col>
                    <xdr:colOff>114300</xdr:colOff>
                    <xdr:row>47</xdr:row>
                    <xdr:rowOff>0</xdr:rowOff>
                  </from>
                  <to>
                    <xdr:col>8</xdr:col>
                    <xdr:colOff>323850</xdr:colOff>
                    <xdr:row>48</xdr:row>
                    <xdr:rowOff>0</xdr:rowOff>
                  </to>
                </anchor>
              </controlPr>
            </control>
          </mc:Choice>
        </mc:AlternateContent>
        <mc:AlternateContent xmlns:mc="http://schemas.openxmlformats.org/markup-compatibility/2006">
          <mc:Choice Requires="x14">
            <control shapeId="25075" r:id="rId205" name="Option Button 499">
              <controlPr defaultSize="0" autoFill="0" autoLine="0" autoPict="0">
                <anchor moveWithCells="1">
                  <from>
                    <xdr:col>9</xdr:col>
                    <xdr:colOff>114300</xdr:colOff>
                    <xdr:row>47</xdr:row>
                    <xdr:rowOff>0</xdr:rowOff>
                  </from>
                  <to>
                    <xdr:col>9</xdr:col>
                    <xdr:colOff>323850</xdr:colOff>
                    <xdr:row>48</xdr:row>
                    <xdr:rowOff>0</xdr:rowOff>
                  </to>
                </anchor>
              </controlPr>
            </control>
          </mc:Choice>
        </mc:AlternateContent>
        <mc:AlternateContent xmlns:mc="http://schemas.openxmlformats.org/markup-compatibility/2006">
          <mc:Choice Requires="x14">
            <control shapeId="25076" r:id="rId206" name="Option Button 500">
              <controlPr defaultSize="0" autoFill="0" autoLine="0" autoPict="0">
                <anchor moveWithCells="1">
                  <from>
                    <xdr:col>10</xdr:col>
                    <xdr:colOff>114300</xdr:colOff>
                    <xdr:row>47</xdr:row>
                    <xdr:rowOff>0</xdr:rowOff>
                  </from>
                  <to>
                    <xdr:col>10</xdr:col>
                    <xdr:colOff>323850</xdr:colOff>
                    <xdr:row>48</xdr:row>
                    <xdr:rowOff>0</xdr:rowOff>
                  </to>
                </anchor>
              </controlPr>
            </control>
          </mc:Choice>
        </mc:AlternateContent>
        <mc:AlternateContent xmlns:mc="http://schemas.openxmlformats.org/markup-compatibility/2006">
          <mc:Choice Requires="x14">
            <control shapeId="25077" r:id="rId207" name="Option Button 501">
              <controlPr defaultSize="0" autoFill="0" autoLine="0" autoPict="0">
                <anchor moveWithCells="1">
                  <from>
                    <xdr:col>11</xdr:col>
                    <xdr:colOff>114300</xdr:colOff>
                    <xdr:row>47</xdr:row>
                    <xdr:rowOff>0</xdr:rowOff>
                  </from>
                  <to>
                    <xdr:col>11</xdr:col>
                    <xdr:colOff>323850</xdr:colOff>
                    <xdr:row>48</xdr:row>
                    <xdr:rowOff>0</xdr:rowOff>
                  </to>
                </anchor>
              </controlPr>
            </control>
          </mc:Choice>
        </mc:AlternateContent>
        <mc:AlternateContent xmlns:mc="http://schemas.openxmlformats.org/markup-compatibility/2006">
          <mc:Choice Requires="x14">
            <control shapeId="25078" r:id="rId208" name="Option Button 502">
              <controlPr defaultSize="0" autoFill="0" autoLine="0" autoPict="0">
                <anchor moveWithCells="1">
                  <from>
                    <xdr:col>12</xdr:col>
                    <xdr:colOff>114300</xdr:colOff>
                    <xdr:row>47</xdr:row>
                    <xdr:rowOff>0</xdr:rowOff>
                  </from>
                  <to>
                    <xdr:col>12</xdr:col>
                    <xdr:colOff>323850</xdr:colOff>
                    <xdr:row>48</xdr:row>
                    <xdr:rowOff>0</xdr:rowOff>
                  </to>
                </anchor>
              </controlPr>
            </control>
          </mc:Choice>
        </mc:AlternateContent>
        <mc:AlternateContent xmlns:mc="http://schemas.openxmlformats.org/markup-compatibility/2006">
          <mc:Choice Requires="x14">
            <control shapeId="25079" r:id="rId209" name="Option Button 503">
              <controlPr defaultSize="0" autoFill="0" autoLine="0" autoPict="0">
                <anchor moveWithCells="1">
                  <from>
                    <xdr:col>14</xdr:col>
                    <xdr:colOff>114300</xdr:colOff>
                    <xdr:row>47</xdr:row>
                    <xdr:rowOff>0</xdr:rowOff>
                  </from>
                  <to>
                    <xdr:col>14</xdr:col>
                    <xdr:colOff>323850</xdr:colOff>
                    <xdr:row>48</xdr:row>
                    <xdr:rowOff>0</xdr:rowOff>
                  </to>
                </anchor>
              </controlPr>
            </control>
          </mc:Choice>
        </mc:AlternateContent>
        <mc:AlternateContent xmlns:mc="http://schemas.openxmlformats.org/markup-compatibility/2006">
          <mc:Choice Requires="x14">
            <control shapeId="25080" r:id="rId210" name="Option Button 504">
              <controlPr defaultSize="0" autoFill="0" autoLine="0" autoPict="0">
                <anchor moveWithCells="1">
                  <from>
                    <xdr:col>8</xdr:col>
                    <xdr:colOff>114300</xdr:colOff>
                    <xdr:row>48</xdr:row>
                    <xdr:rowOff>0</xdr:rowOff>
                  </from>
                  <to>
                    <xdr:col>8</xdr:col>
                    <xdr:colOff>323850</xdr:colOff>
                    <xdr:row>49</xdr:row>
                    <xdr:rowOff>0</xdr:rowOff>
                  </to>
                </anchor>
              </controlPr>
            </control>
          </mc:Choice>
        </mc:AlternateContent>
        <mc:AlternateContent xmlns:mc="http://schemas.openxmlformats.org/markup-compatibility/2006">
          <mc:Choice Requires="x14">
            <control shapeId="25081" r:id="rId211" name="Option Button 505">
              <controlPr defaultSize="0" autoFill="0" autoLine="0" autoPict="0">
                <anchor moveWithCells="1">
                  <from>
                    <xdr:col>9</xdr:col>
                    <xdr:colOff>114300</xdr:colOff>
                    <xdr:row>48</xdr:row>
                    <xdr:rowOff>0</xdr:rowOff>
                  </from>
                  <to>
                    <xdr:col>9</xdr:col>
                    <xdr:colOff>323850</xdr:colOff>
                    <xdr:row>49</xdr:row>
                    <xdr:rowOff>0</xdr:rowOff>
                  </to>
                </anchor>
              </controlPr>
            </control>
          </mc:Choice>
        </mc:AlternateContent>
        <mc:AlternateContent xmlns:mc="http://schemas.openxmlformats.org/markup-compatibility/2006">
          <mc:Choice Requires="x14">
            <control shapeId="25082" r:id="rId212" name="Option Button 506">
              <controlPr defaultSize="0" autoFill="0" autoLine="0" autoPict="0">
                <anchor moveWithCells="1">
                  <from>
                    <xdr:col>10</xdr:col>
                    <xdr:colOff>114300</xdr:colOff>
                    <xdr:row>48</xdr:row>
                    <xdr:rowOff>0</xdr:rowOff>
                  </from>
                  <to>
                    <xdr:col>10</xdr:col>
                    <xdr:colOff>323850</xdr:colOff>
                    <xdr:row>49</xdr:row>
                    <xdr:rowOff>0</xdr:rowOff>
                  </to>
                </anchor>
              </controlPr>
            </control>
          </mc:Choice>
        </mc:AlternateContent>
        <mc:AlternateContent xmlns:mc="http://schemas.openxmlformats.org/markup-compatibility/2006">
          <mc:Choice Requires="x14">
            <control shapeId="25083" r:id="rId213" name="Option Button 507">
              <controlPr defaultSize="0" autoFill="0" autoLine="0" autoPict="0">
                <anchor moveWithCells="1">
                  <from>
                    <xdr:col>11</xdr:col>
                    <xdr:colOff>114300</xdr:colOff>
                    <xdr:row>48</xdr:row>
                    <xdr:rowOff>0</xdr:rowOff>
                  </from>
                  <to>
                    <xdr:col>11</xdr:col>
                    <xdr:colOff>323850</xdr:colOff>
                    <xdr:row>49</xdr:row>
                    <xdr:rowOff>0</xdr:rowOff>
                  </to>
                </anchor>
              </controlPr>
            </control>
          </mc:Choice>
        </mc:AlternateContent>
        <mc:AlternateContent xmlns:mc="http://schemas.openxmlformats.org/markup-compatibility/2006">
          <mc:Choice Requires="x14">
            <control shapeId="25084" r:id="rId214" name="Option Button 508">
              <controlPr defaultSize="0" autoFill="0" autoLine="0" autoPict="0">
                <anchor moveWithCells="1">
                  <from>
                    <xdr:col>12</xdr:col>
                    <xdr:colOff>114300</xdr:colOff>
                    <xdr:row>48</xdr:row>
                    <xdr:rowOff>0</xdr:rowOff>
                  </from>
                  <to>
                    <xdr:col>12</xdr:col>
                    <xdr:colOff>323850</xdr:colOff>
                    <xdr:row>49</xdr:row>
                    <xdr:rowOff>0</xdr:rowOff>
                  </to>
                </anchor>
              </controlPr>
            </control>
          </mc:Choice>
        </mc:AlternateContent>
        <mc:AlternateContent xmlns:mc="http://schemas.openxmlformats.org/markup-compatibility/2006">
          <mc:Choice Requires="x14">
            <control shapeId="25085" r:id="rId215" name="Option Button 509">
              <controlPr defaultSize="0" autoFill="0" autoLine="0" autoPict="0">
                <anchor moveWithCells="1">
                  <from>
                    <xdr:col>14</xdr:col>
                    <xdr:colOff>114300</xdr:colOff>
                    <xdr:row>48</xdr:row>
                    <xdr:rowOff>0</xdr:rowOff>
                  </from>
                  <to>
                    <xdr:col>14</xdr:col>
                    <xdr:colOff>323850</xdr:colOff>
                    <xdr:row>49</xdr:row>
                    <xdr:rowOff>0</xdr:rowOff>
                  </to>
                </anchor>
              </controlPr>
            </control>
          </mc:Choice>
        </mc:AlternateContent>
        <mc:AlternateContent xmlns:mc="http://schemas.openxmlformats.org/markup-compatibility/2006">
          <mc:Choice Requires="x14">
            <control shapeId="25086" r:id="rId216" name="Option Button 510">
              <controlPr defaultSize="0" autoFill="0" autoLine="0" autoPict="0">
                <anchor moveWithCells="1">
                  <from>
                    <xdr:col>8</xdr:col>
                    <xdr:colOff>114300</xdr:colOff>
                    <xdr:row>49</xdr:row>
                    <xdr:rowOff>0</xdr:rowOff>
                  </from>
                  <to>
                    <xdr:col>8</xdr:col>
                    <xdr:colOff>323850</xdr:colOff>
                    <xdr:row>50</xdr:row>
                    <xdr:rowOff>0</xdr:rowOff>
                  </to>
                </anchor>
              </controlPr>
            </control>
          </mc:Choice>
        </mc:AlternateContent>
        <mc:AlternateContent xmlns:mc="http://schemas.openxmlformats.org/markup-compatibility/2006">
          <mc:Choice Requires="x14">
            <control shapeId="25087" r:id="rId217" name="Option Button 511">
              <controlPr defaultSize="0" autoFill="0" autoLine="0" autoPict="0">
                <anchor moveWithCells="1">
                  <from>
                    <xdr:col>9</xdr:col>
                    <xdr:colOff>114300</xdr:colOff>
                    <xdr:row>49</xdr:row>
                    <xdr:rowOff>0</xdr:rowOff>
                  </from>
                  <to>
                    <xdr:col>9</xdr:col>
                    <xdr:colOff>323850</xdr:colOff>
                    <xdr:row>50</xdr:row>
                    <xdr:rowOff>0</xdr:rowOff>
                  </to>
                </anchor>
              </controlPr>
            </control>
          </mc:Choice>
        </mc:AlternateContent>
        <mc:AlternateContent xmlns:mc="http://schemas.openxmlformats.org/markup-compatibility/2006">
          <mc:Choice Requires="x14">
            <control shapeId="25088" r:id="rId218" name="Option Button 512">
              <controlPr defaultSize="0" autoFill="0" autoLine="0" autoPict="0">
                <anchor moveWithCells="1">
                  <from>
                    <xdr:col>10</xdr:col>
                    <xdr:colOff>114300</xdr:colOff>
                    <xdr:row>49</xdr:row>
                    <xdr:rowOff>0</xdr:rowOff>
                  </from>
                  <to>
                    <xdr:col>10</xdr:col>
                    <xdr:colOff>323850</xdr:colOff>
                    <xdr:row>50</xdr:row>
                    <xdr:rowOff>0</xdr:rowOff>
                  </to>
                </anchor>
              </controlPr>
            </control>
          </mc:Choice>
        </mc:AlternateContent>
        <mc:AlternateContent xmlns:mc="http://schemas.openxmlformats.org/markup-compatibility/2006">
          <mc:Choice Requires="x14">
            <control shapeId="25089" r:id="rId219" name="Option Button 513">
              <controlPr defaultSize="0" autoFill="0" autoLine="0" autoPict="0">
                <anchor moveWithCells="1">
                  <from>
                    <xdr:col>11</xdr:col>
                    <xdr:colOff>114300</xdr:colOff>
                    <xdr:row>49</xdr:row>
                    <xdr:rowOff>0</xdr:rowOff>
                  </from>
                  <to>
                    <xdr:col>11</xdr:col>
                    <xdr:colOff>323850</xdr:colOff>
                    <xdr:row>50</xdr:row>
                    <xdr:rowOff>0</xdr:rowOff>
                  </to>
                </anchor>
              </controlPr>
            </control>
          </mc:Choice>
        </mc:AlternateContent>
        <mc:AlternateContent xmlns:mc="http://schemas.openxmlformats.org/markup-compatibility/2006">
          <mc:Choice Requires="x14">
            <control shapeId="25090" r:id="rId220" name="Option Button 514">
              <controlPr defaultSize="0" autoFill="0" autoLine="0" autoPict="0">
                <anchor moveWithCells="1">
                  <from>
                    <xdr:col>12</xdr:col>
                    <xdr:colOff>114300</xdr:colOff>
                    <xdr:row>49</xdr:row>
                    <xdr:rowOff>0</xdr:rowOff>
                  </from>
                  <to>
                    <xdr:col>12</xdr:col>
                    <xdr:colOff>323850</xdr:colOff>
                    <xdr:row>50</xdr:row>
                    <xdr:rowOff>0</xdr:rowOff>
                  </to>
                </anchor>
              </controlPr>
            </control>
          </mc:Choice>
        </mc:AlternateContent>
        <mc:AlternateContent xmlns:mc="http://schemas.openxmlformats.org/markup-compatibility/2006">
          <mc:Choice Requires="x14">
            <control shapeId="25091" r:id="rId221" name="Option Button 515">
              <controlPr defaultSize="0" autoFill="0" autoLine="0" autoPict="0">
                <anchor moveWithCells="1">
                  <from>
                    <xdr:col>14</xdr:col>
                    <xdr:colOff>114300</xdr:colOff>
                    <xdr:row>49</xdr:row>
                    <xdr:rowOff>0</xdr:rowOff>
                  </from>
                  <to>
                    <xdr:col>14</xdr:col>
                    <xdr:colOff>323850</xdr:colOff>
                    <xdr:row>50</xdr:row>
                    <xdr:rowOff>0</xdr:rowOff>
                  </to>
                </anchor>
              </controlPr>
            </control>
          </mc:Choice>
        </mc:AlternateContent>
        <mc:AlternateContent xmlns:mc="http://schemas.openxmlformats.org/markup-compatibility/2006">
          <mc:Choice Requires="x14">
            <control shapeId="25092" r:id="rId222" name="Option Button 516">
              <controlPr defaultSize="0" autoFill="0" autoLine="0" autoPict="0">
                <anchor moveWithCells="1">
                  <from>
                    <xdr:col>8</xdr:col>
                    <xdr:colOff>114300</xdr:colOff>
                    <xdr:row>49</xdr:row>
                    <xdr:rowOff>0</xdr:rowOff>
                  </from>
                  <to>
                    <xdr:col>8</xdr:col>
                    <xdr:colOff>323850</xdr:colOff>
                    <xdr:row>50</xdr:row>
                    <xdr:rowOff>0</xdr:rowOff>
                  </to>
                </anchor>
              </controlPr>
            </control>
          </mc:Choice>
        </mc:AlternateContent>
        <mc:AlternateContent xmlns:mc="http://schemas.openxmlformats.org/markup-compatibility/2006">
          <mc:Choice Requires="x14">
            <control shapeId="25093" r:id="rId223" name="Option Button 517">
              <controlPr defaultSize="0" autoFill="0" autoLine="0" autoPict="0">
                <anchor moveWithCells="1">
                  <from>
                    <xdr:col>9</xdr:col>
                    <xdr:colOff>114300</xdr:colOff>
                    <xdr:row>49</xdr:row>
                    <xdr:rowOff>0</xdr:rowOff>
                  </from>
                  <to>
                    <xdr:col>9</xdr:col>
                    <xdr:colOff>323850</xdr:colOff>
                    <xdr:row>50</xdr:row>
                    <xdr:rowOff>0</xdr:rowOff>
                  </to>
                </anchor>
              </controlPr>
            </control>
          </mc:Choice>
        </mc:AlternateContent>
        <mc:AlternateContent xmlns:mc="http://schemas.openxmlformats.org/markup-compatibility/2006">
          <mc:Choice Requires="x14">
            <control shapeId="25094" r:id="rId224" name="Option Button 518">
              <controlPr defaultSize="0" autoFill="0" autoLine="0" autoPict="0">
                <anchor moveWithCells="1">
                  <from>
                    <xdr:col>10</xdr:col>
                    <xdr:colOff>114300</xdr:colOff>
                    <xdr:row>49</xdr:row>
                    <xdr:rowOff>0</xdr:rowOff>
                  </from>
                  <to>
                    <xdr:col>10</xdr:col>
                    <xdr:colOff>323850</xdr:colOff>
                    <xdr:row>50</xdr:row>
                    <xdr:rowOff>0</xdr:rowOff>
                  </to>
                </anchor>
              </controlPr>
            </control>
          </mc:Choice>
        </mc:AlternateContent>
        <mc:AlternateContent xmlns:mc="http://schemas.openxmlformats.org/markup-compatibility/2006">
          <mc:Choice Requires="x14">
            <control shapeId="25095" r:id="rId225" name="Option Button 519">
              <controlPr defaultSize="0" autoFill="0" autoLine="0" autoPict="0">
                <anchor moveWithCells="1">
                  <from>
                    <xdr:col>11</xdr:col>
                    <xdr:colOff>114300</xdr:colOff>
                    <xdr:row>49</xdr:row>
                    <xdr:rowOff>0</xdr:rowOff>
                  </from>
                  <to>
                    <xdr:col>11</xdr:col>
                    <xdr:colOff>323850</xdr:colOff>
                    <xdr:row>50</xdr:row>
                    <xdr:rowOff>0</xdr:rowOff>
                  </to>
                </anchor>
              </controlPr>
            </control>
          </mc:Choice>
        </mc:AlternateContent>
        <mc:AlternateContent xmlns:mc="http://schemas.openxmlformats.org/markup-compatibility/2006">
          <mc:Choice Requires="x14">
            <control shapeId="25096" r:id="rId226" name="Option Button 520">
              <controlPr defaultSize="0" autoFill="0" autoLine="0" autoPict="0">
                <anchor moveWithCells="1">
                  <from>
                    <xdr:col>12</xdr:col>
                    <xdr:colOff>114300</xdr:colOff>
                    <xdr:row>49</xdr:row>
                    <xdr:rowOff>0</xdr:rowOff>
                  </from>
                  <to>
                    <xdr:col>12</xdr:col>
                    <xdr:colOff>323850</xdr:colOff>
                    <xdr:row>50</xdr:row>
                    <xdr:rowOff>0</xdr:rowOff>
                  </to>
                </anchor>
              </controlPr>
            </control>
          </mc:Choice>
        </mc:AlternateContent>
        <mc:AlternateContent xmlns:mc="http://schemas.openxmlformats.org/markup-compatibility/2006">
          <mc:Choice Requires="x14">
            <control shapeId="25097" r:id="rId227" name="Option Button 521">
              <controlPr defaultSize="0" autoFill="0" autoLine="0" autoPict="0">
                <anchor moveWithCells="1">
                  <from>
                    <xdr:col>14</xdr:col>
                    <xdr:colOff>114300</xdr:colOff>
                    <xdr:row>49</xdr:row>
                    <xdr:rowOff>0</xdr:rowOff>
                  </from>
                  <to>
                    <xdr:col>14</xdr:col>
                    <xdr:colOff>323850</xdr:colOff>
                    <xdr:row>50</xdr:row>
                    <xdr:rowOff>0</xdr:rowOff>
                  </to>
                </anchor>
              </controlPr>
            </control>
          </mc:Choice>
        </mc:AlternateContent>
        <mc:AlternateContent xmlns:mc="http://schemas.openxmlformats.org/markup-compatibility/2006">
          <mc:Choice Requires="x14">
            <control shapeId="25098" r:id="rId228" name="Option Button 522">
              <controlPr defaultSize="0" autoFill="0" autoLine="0" autoPict="0">
                <anchor moveWithCells="1">
                  <from>
                    <xdr:col>8</xdr:col>
                    <xdr:colOff>114300</xdr:colOff>
                    <xdr:row>49</xdr:row>
                    <xdr:rowOff>0</xdr:rowOff>
                  </from>
                  <to>
                    <xdr:col>8</xdr:col>
                    <xdr:colOff>323850</xdr:colOff>
                    <xdr:row>50</xdr:row>
                    <xdr:rowOff>0</xdr:rowOff>
                  </to>
                </anchor>
              </controlPr>
            </control>
          </mc:Choice>
        </mc:AlternateContent>
        <mc:AlternateContent xmlns:mc="http://schemas.openxmlformats.org/markup-compatibility/2006">
          <mc:Choice Requires="x14">
            <control shapeId="25099" r:id="rId229" name="Option Button 523">
              <controlPr defaultSize="0" autoFill="0" autoLine="0" autoPict="0">
                <anchor moveWithCells="1">
                  <from>
                    <xdr:col>9</xdr:col>
                    <xdr:colOff>114300</xdr:colOff>
                    <xdr:row>49</xdr:row>
                    <xdr:rowOff>0</xdr:rowOff>
                  </from>
                  <to>
                    <xdr:col>9</xdr:col>
                    <xdr:colOff>323850</xdr:colOff>
                    <xdr:row>50</xdr:row>
                    <xdr:rowOff>0</xdr:rowOff>
                  </to>
                </anchor>
              </controlPr>
            </control>
          </mc:Choice>
        </mc:AlternateContent>
        <mc:AlternateContent xmlns:mc="http://schemas.openxmlformats.org/markup-compatibility/2006">
          <mc:Choice Requires="x14">
            <control shapeId="25100" r:id="rId230" name="Option Button 524">
              <controlPr defaultSize="0" autoFill="0" autoLine="0" autoPict="0">
                <anchor moveWithCells="1">
                  <from>
                    <xdr:col>10</xdr:col>
                    <xdr:colOff>114300</xdr:colOff>
                    <xdr:row>49</xdr:row>
                    <xdr:rowOff>0</xdr:rowOff>
                  </from>
                  <to>
                    <xdr:col>10</xdr:col>
                    <xdr:colOff>323850</xdr:colOff>
                    <xdr:row>50</xdr:row>
                    <xdr:rowOff>0</xdr:rowOff>
                  </to>
                </anchor>
              </controlPr>
            </control>
          </mc:Choice>
        </mc:AlternateContent>
        <mc:AlternateContent xmlns:mc="http://schemas.openxmlformats.org/markup-compatibility/2006">
          <mc:Choice Requires="x14">
            <control shapeId="25101" r:id="rId231" name="Option Button 525">
              <controlPr defaultSize="0" autoFill="0" autoLine="0" autoPict="0">
                <anchor moveWithCells="1">
                  <from>
                    <xdr:col>11</xdr:col>
                    <xdr:colOff>114300</xdr:colOff>
                    <xdr:row>49</xdr:row>
                    <xdr:rowOff>0</xdr:rowOff>
                  </from>
                  <to>
                    <xdr:col>11</xdr:col>
                    <xdr:colOff>323850</xdr:colOff>
                    <xdr:row>50</xdr:row>
                    <xdr:rowOff>0</xdr:rowOff>
                  </to>
                </anchor>
              </controlPr>
            </control>
          </mc:Choice>
        </mc:AlternateContent>
        <mc:AlternateContent xmlns:mc="http://schemas.openxmlformats.org/markup-compatibility/2006">
          <mc:Choice Requires="x14">
            <control shapeId="25102" r:id="rId232" name="Option Button 526">
              <controlPr defaultSize="0" autoFill="0" autoLine="0" autoPict="0">
                <anchor moveWithCells="1">
                  <from>
                    <xdr:col>12</xdr:col>
                    <xdr:colOff>114300</xdr:colOff>
                    <xdr:row>49</xdr:row>
                    <xdr:rowOff>0</xdr:rowOff>
                  </from>
                  <to>
                    <xdr:col>12</xdr:col>
                    <xdr:colOff>323850</xdr:colOff>
                    <xdr:row>50</xdr:row>
                    <xdr:rowOff>0</xdr:rowOff>
                  </to>
                </anchor>
              </controlPr>
            </control>
          </mc:Choice>
        </mc:AlternateContent>
        <mc:AlternateContent xmlns:mc="http://schemas.openxmlformats.org/markup-compatibility/2006">
          <mc:Choice Requires="x14">
            <control shapeId="25103" r:id="rId233" name="Option Button 527">
              <controlPr defaultSize="0" autoFill="0" autoLine="0" autoPict="0">
                <anchor moveWithCells="1">
                  <from>
                    <xdr:col>14</xdr:col>
                    <xdr:colOff>114300</xdr:colOff>
                    <xdr:row>49</xdr:row>
                    <xdr:rowOff>0</xdr:rowOff>
                  </from>
                  <to>
                    <xdr:col>14</xdr:col>
                    <xdr:colOff>323850</xdr:colOff>
                    <xdr:row>50</xdr:row>
                    <xdr:rowOff>0</xdr:rowOff>
                  </to>
                </anchor>
              </controlPr>
            </control>
          </mc:Choice>
        </mc:AlternateContent>
        <mc:AlternateContent xmlns:mc="http://schemas.openxmlformats.org/markup-compatibility/2006">
          <mc:Choice Requires="x14">
            <control shapeId="25104" r:id="rId234" name="Option Button 528">
              <controlPr defaultSize="0" autoFill="0" autoLine="0" autoPict="0">
                <anchor moveWithCells="1">
                  <from>
                    <xdr:col>8</xdr:col>
                    <xdr:colOff>114300</xdr:colOff>
                    <xdr:row>49</xdr:row>
                    <xdr:rowOff>0</xdr:rowOff>
                  </from>
                  <to>
                    <xdr:col>8</xdr:col>
                    <xdr:colOff>323850</xdr:colOff>
                    <xdr:row>50</xdr:row>
                    <xdr:rowOff>0</xdr:rowOff>
                  </to>
                </anchor>
              </controlPr>
            </control>
          </mc:Choice>
        </mc:AlternateContent>
        <mc:AlternateContent xmlns:mc="http://schemas.openxmlformats.org/markup-compatibility/2006">
          <mc:Choice Requires="x14">
            <control shapeId="25105" r:id="rId235" name="Option Button 529">
              <controlPr defaultSize="0" autoFill="0" autoLine="0" autoPict="0">
                <anchor moveWithCells="1">
                  <from>
                    <xdr:col>9</xdr:col>
                    <xdr:colOff>114300</xdr:colOff>
                    <xdr:row>49</xdr:row>
                    <xdr:rowOff>0</xdr:rowOff>
                  </from>
                  <to>
                    <xdr:col>9</xdr:col>
                    <xdr:colOff>323850</xdr:colOff>
                    <xdr:row>50</xdr:row>
                    <xdr:rowOff>0</xdr:rowOff>
                  </to>
                </anchor>
              </controlPr>
            </control>
          </mc:Choice>
        </mc:AlternateContent>
        <mc:AlternateContent xmlns:mc="http://schemas.openxmlformats.org/markup-compatibility/2006">
          <mc:Choice Requires="x14">
            <control shapeId="25106" r:id="rId236" name="Option Button 530">
              <controlPr defaultSize="0" autoFill="0" autoLine="0" autoPict="0">
                <anchor moveWithCells="1">
                  <from>
                    <xdr:col>10</xdr:col>
                    <xdr:colOff>114300</xdr:colOff>
                    <xdr:row>49</xdr:row>
                    <xdr:rowOff>0</xdr:rowOff>
                  </from>
                  <to>
                    <xdr:col>10</xdr:col>
                    <xdr:colOff>323850</xdr:colOff>
                    <xdr:row>50</xdr:row>
                    <xdr:rowOff>0</xdr:rowOff>
                  </to>
                </anchor>
              </controlPr>
            </control>
          </mc:Choice>
        </mc:AlternateContent>
        <mc:AlternateContent xmlns:mc="http://schemas.openxmlformats.org/markup-compatibility/2006">
          <mc:Choice Requires="x14">
            <control shapeId="25107" r:id="rId237" name="Option Button 531">
              <controlPr defaultSize="0" autoFill="0" autoLine="0" autoPict="0">
                <anchor moveWithCells="1">
                  <from>
                    <xdr:col>11</xdr:col>
                    <xdr:colOff>114300</xdr:colOff>
                    <xdr:row>49</xdr:row>
                    <xdr:rowOff>0</xdr:rowOff>
                  </from>
                  <to>
                    <xdr:col>11</xdr:col>
                    <xdr:colOff>323850</xdr:colOff>
                    <xdr:row>50</xdr:row>
                    <xdr:rowOff>0</xdr:rowOff>
                  </to>
                </anchor>
              </controlPr>
            </control>
          </mc:Choice>
        </mc:AlternateContent>
        <mc:AlternateContent xmlns:mc="http://schemas.openxmlformats.org/markup-compatibility/2006">
          <mc:Choice Requires="x14">
            <control shapeId="25108" r:id="rId238" name="Option Button 532">
              <controlPr defaultSize="0" autoFill="0" autoLine="0" autoPict="0">
                <anchor moveWithCells="1">
                  <from>
                    <xdr:col>12</xdr:col>
                    <xdr:colOff>114300</xdr:colOff>
                    <xdr:row>49</xdr:row>
                    <xdr:rowOff>0</xdr:rowOff>
                  </from>
                  <to>
                    <xdr:col>12</xdr:col>
                    <xdr:colOff>323850</xdr:colOff>
                    <xdr:row>50</xdr:row>
                    <xdr:rowOff>0</xdr:rowOff>
                  </to>
                </anchor>
              </controlPr>
            </control>
          </mc:Choice>
        </mc:AlternateContent>
        <mc:AlternateContent xmlns:mc="http://schemas.openxmlformats.org/markup-compatibility/2006">
          <mc:Choice Requires="x14">
            <control shapeId="25109" r:id="rId239" name="Option Button 533">
              <controlPr defaultSize="0" autoFill="0" autoLine="0" autoPict="0">
                <anchor moveWithCells="1">
                  <from>
                    <xdr:col>14</xdr:col>
                    <xdr:colOff>114300</xdr:colOff>
                    <xdr:row>49</xdr:row>
                    <xdr:rowOff>0</xdr:rowOff>
                  </from>
                  <to>
                    <xdr:col>14</xdr:col>
                    <xdr:colOff>323850</xdr:colOff>
                    <xdr:row>50</xdr:row>
                    <xdr:rowOff>0</xdr:rowOff>
                  </to>
                </anchor>
              </controlPr>
            </control>
          </mc:Choice>
        </mc:AlternateContent>
        <mc:AlternateContent xmlns:mc="http://schemas.openxmlformats.org/markup-compatibility/2006">
          <mc:Choice Requires="x14">
            <control shapeId="25110" r:id="rId240" name="Option Button 534">
              <controlPr defaultSize="0" autoFill="0" autoLine="0" autoPict="0">
                <anchor moveWithCells="1">
                  <from>
                    <xdr:col>8</xdr:col>
                    <xdr:colOff>114300</xdr:colOff>
                    <xdr:row>49</xdr:row>
                    <xdr:rowOff>0</xdr:rowOff>
                  </from>
                  <to>
                    <xdr:col>8</xdr:col>
                    <xdr:colOff>323850</xdr:colOff>
                    <xdr:row>50</xdr:row>
                    <xdr:rowOff>0</xdr:rowOff>
                  </to>
                </anchor>
              </controlPr>
            </control>
          </mc:Choice>
        </mc:AlternateContent>
        <mc:AlternateContent xmlns:mc="http://schemas.openxmlformats.org/markup-compatibility/2006">
          <mc:Choice Requires="x14">
            <control shapeId="25111" r:id="rId241" name="Option Button 535">
              <controlPr defaultSize="0" autoFill="0" autoLine="0" autoPict="0">
                <anchor moveWithCells="1">
                  <from>
                    <xdr:col>9</xdr:col>
                    <xdr:colOff>114300</xdr:colOff>
                    <xdr:row>49</xdr:row>
                    <xdr:rowOff>0</xdr:rowOff>
                  </from>
                  <to>
                    <xdr:col>9</xdr:col>
                    <xdr:colOff>323850</xdr:colOff>
                    <xdr:row>50</xdr:row>
                    <xdr:rowOff>0</xdr:rowOff>
                  </to>
                </anchor>
              </controlPr>
            </control>
          </mc:Choice>
        </mc:AlternateContent>
        <mc:AlternateContent xmlns:mc="http://schemas.openxmlformats.org/markup-compatibility/2006">
          <mc:Choice Requires="x14">
            <control shapeId="25112" r:id="rId242" name="Option Button 536">
              <controlPr defaultSize="0" autoFill="0" autoLine="0" autoPict="0">
                <anchor moveWithCells="1">
                  <from>
                    <xdr:col>10</xdr:col>
                    <xdr:colOff>114300</xdr:colOff>
                    <xdr:row>49</xdr:row>
                    <xdr:rowOff>0</xdr:rowOff>
                  </from>
                  <to>
                    <xdr:col>10</xdr:col>
                    <xdr:colOff>323850</xdr:colOff>
                    <xdr:row>50</xdr:row>
                    <xdr:rowOff>0</xdr:rowOff>
                  </to>
                </anchor>
              </controlPr>
            </control>
          </mc:Choice>
        </mc:AlternateContent>
        <mc:AlternateContent xmlns:mc="http://schemas.openxmlformats.org/markup-compatibility/2006">
          <mc:Choice Requires="x14">
            <control shapeId="25113" r:id="rId243" name="Option Button 537">
              <controlPr defaultSize="0" autoFill="0" autoLine="0" autoPict="0">
                <anchor moveWithCells="1">
                  <from>
                    <xdr:col>11</xdr:col>
                    <xdr:colOff>114300</xdr:colOff>
                    <xdr:row>49</xdr:row>
                    <xdr:rowOff>0</xdr:rowOff>
                  </from>
                  <to>
                    <xdr:col>11</xdr:col>
                    <xdr:colOff>323850</xdr:colOff>
                    <xdr:row>50</xdr:row>
                    <xdr:rowOff>0</xdr:rowOff>
                  </to>
                </anchor>
              </controlPr>
            </control>
          </mc:Choice>
        </mc:AlternateContent>
        <mc:AlternateContent xmlns:mc="http://schemas.openxmlformats.org/markup-compatibility/2006">
          <mc:Choice Requires="x14">
            <control shapeId="25114" r:id="rId244" name="Option Button 538">
              <controlPr defaultSize="0" autoFill="0" autoLine="0" autoPict="0">
                <anchor moveWithCells="1">
                  <from>
                    <xdr:col>12</xdr:col>
                    <xdr:colOff>114300</xdr:colOff>
                    <xdr:row>49</xdr:row>
                    <xdr:rowOff>0</xdr:rowOff>
                  </from>
                  <to>
                    <xdr:col>12</xdr:col>
                    <xdr:colOff>323850</xdr:colOff>
                    <xdr:row>50</xdr:row>
                    <xdr:rowOff>0</xdr:rowOff>
                  </to>
                </anchor>
              </controlPr>
            </control>
          </mc:Choice>
        </mc:AlternateContent>
        <mc:AlternateContent xmlns:mc="http://schemas.openxmlformats.org/markup-compatibility/2006">
          <mc:Choice Requires="x14">
            <control shapeId="25115" r:id="rId245" name="Option Button 539">
              <controlPr defaultSize="0" autoFill="0" autoLine="0" autoPict="0">
                <anchor moveWithCells="1">
                  <from>
                    <xdr:col>14</xdr:col>
                    <xdr:colOff>114300</xdr:colOff>
                    <xdr:row>49</xdr:row>
                    <xdr:rowOff>0</xdr:rowOff>
                  </from>
                  <to>
                    <xdr:col>14</xdr:col>
                    <xdr:colOff>323850</xdr:colOff>
                    <xdr:row>50</xdr:row>
                    <xdr:rowOff>0</xdr:rowOff>
                  </to>
                </anchor>
              </controlPr>
            </control>
          </mc:Choice>
        </mc:AlternateContent>
        <mc:AlternateContent xmlns:mc="http://schemas.openxmlformats.org/markup-compatibility/2006">
          <mc:Choice Requires="x14">
            <control shapeId="25116" r:id="rId246" name="Option Button 540">
              <controlPr defaultSize="0" autoFill="0" autoLine="0" autoPict="0">
                <anchor moveWithCells="1">
                  <from>
                    <xdr:col>8</xdr:col>
                    <xdr:colOff>114300</xdr:colOff>
                    <xdr:row>50</xdr:row>
                    <xdr:rowOff>0</xdr:rowOff>
                  </from>
                  <to>
                    <xdr:col>8</xdr:col>
                    <xdr:colOff>323850</xdr:colOff>
                    <xdr:row>51</xdr:row>
                    <xdr:rowOff>0</xdr:rowOff>
                  </to>
                </anchor>
              </controlPr>
            </control>
          </mc:Choice>
        </mc:AlternateContent>
        <mc:AlternateContent xmlns:mc="http://schemas.openxmlformats.org/markup-compatibility/2006">
          <mc:Choice Requires="x14">
            <control shapeId="25117" r:id="rId247" name="Option Button 541">
              <controlPr defaultSize="0" autoFill="0" autoLine="0" autoPict="0">
                <anchor moveWithCells="1">
                  <from>
                    <xdr:col>9</xdr:col>
                    <xdr:colOff>114300</xdr:colOff>
                    <xdr:row>50</xdr:row>
                    <xdr:rowOff>0</xdr:rowOff>
                  </from>
                  <to>
                    <xdr:col>9</xdr:col>
                    <xdr:colOff>323850</xdr:colOff>
                    <xdr:row>51</xdr:row>
                    <xdr:rowOff>0</xdr:rowOff>
                  </to>
                </anchor>
              </controlPr>
            </control>
          </mc:Choice>
        </mc:AlternateContent>
        <mc:AlternateContent xmlns:mc="http://schemas.openxmlformats.org/markup-compatibility/2006">
          <mc:Choice Requires="x14">
            <control shapeId="25118" r:id="rId248" name="Option Button 542">
              <controlPr defaultSize="0" autoFill="0" autoLine="0" autoPict="0">
                <anchor moveWithCells="1">
                  <from>
                    <xdr:col>10</xdr:col>
                    <xdr:colOff>114300</xdr:colOff>
                    <xdr:row>50</xdr:row>
                    <xdr:rowOff>0</xdr:rowOff>
                  </from>
                  <to>
                    <xdr:col>10</xdr:col>
                    <xdr:colOff>323850</xdr:colOff>
                    <xdr:row>51</xdr:row>
                    <xdr:rowOff>0</xdr:rowOff>
                  </to>
                </anchor>
              </controlPr>
            </control>
          </mc:Choice>
        </mc:AlternateContent>
        <mc:AlternateContent xmlns:mc="http://schemas.openxmlformats.org/markup-compatibility/2006">
          <mc:Choice Requires="x14">
            <control shapeId="25119" r:id="rId249" name="Option Button 543">
              <controlPr defaultSize="0" autoFill="0" autoLine="0" autoPict="0">
                <anchor moveWithCells="1">
                  <from>
                    <xdr:col>11</xdr:col>
                    <xdr:colOff>114300</xdr:colOff>
                    <xdr:row>50</xdr:row>
                    <xdr:rowOff>0</xdr:rowOff>
                  </from>
                  <to>
                    <xdr:col>11</xdr:col>
                    <xdr:colOff>323850</xdr:colOff>
                    <xdr:row>51</xdr:row>
                    <xdr:rowOff>0</xdr:rowOff>
                  </to>
                </anchor>
              </controlPr>
            </control>
          </mc:Choice>
        </mc:AlternateContent>
        <mc:AlternateContent xmlns:mc="http://schemas.openxmlformats.org/markup-compatibility/2006">
          <mc:Choice Requires="x14">
            <control shapeId="25120" r:id="rId250" name="Option Button 544">
              <controlPr defaultSize="0" autoFill="0" autoLine="0" autoPict="0">
                <anchor moveWithCells="1">
                  <from>
                    <xdr:col>12</xdr:col>
                    <xdr:colOff>114300</xdr:colOff>
                    <xdr:row>50</xdr:row>
                    <xdr:rowOff>0</xdr:rowOff>
                  </from>
                  <to>
                    <xdr:col>12</xdr:col>
                    <xdr:colOff>323850</xdr:colOff>
                    <xdr:row>51</xdr:row>
                    <xdr:rowOff>0</xdr:rowOff>
                  </to>
                </anchor>
              </controlPr>
            </control>
          </mc:Choice>
        </mc:AlternateContent>
        <mc:AlternateContent xmlns:mc="http://schemas.openxmlformats.org/markup-compatibility/2006">
          <mc:Choice Requires="x14">
            <control shapeId="25121" r:id="rId251" name="Option Button 545">
              <controlPr defaultSize="0" autoFill="0" autoLine="0" autoPict="0">
                <anchor moveWithCells="1">
                  <from>
                    <xdr:col>14</xdr:col>
                    <xdr:colOff>114300</xdr:colOff>
                    <xdr:row>50</xdr:row>
                    <xdr:rowOff>0</xdr:rowOff>
                  </from>
                  <to>
                    <xdr:col>14</xdr:col>
                    <xdr:colOff>323850</xdr:colOff>
                    <xdr:row>51</xdr:row>
                    <xdr:rowOff>0</xdr:rowOff>
                  </to>
                </anchor>
              </controlPr>
            </control>
          </mc:Choice>
        </mc:AlternateContent>
        <mc:AlternateContent xmlns:mc="http://schemas.openxmlformats.org/markup-compatibility/2006">
          <mc:Choice Requires="x14">
            <control shapeId="25122" r:id="rId252" name="Option Button 546">
              <controlPr defaultSize="0" autoFill="0" autoLine="0" autoPict="0">
                <anchor moveWithCells="1">
                  <from>
                    <xdr:col>8</xdr:col>
                    <xdr:colOff>114300</xdr:colOff>
                    <xdr:row>51</xdr:row>
                    <xdr:rowOff>0</xdr:rowOff>
                  </from>
                  <to>
                    <xdr:col>8</xdr:col>
                    <xdr:colOff>323850</xdr:colOff>
                    <xdr:row>52</xdr:row>
                    <xdr:rowOff>0</xdr:rowOff>
                  </to>
                </anchor>
              </controlPr>
            </control>
          </mc:Choice>
        </mc:AlternateContent>
        <mc:AlternateContent xmlns:mc="http://schemas.openxmlformats.org/markup-compatibility/2006">
          <mc:Choice Requires="x14">
            <control shapeId="25123" r:id="rId253" name="Option Button 547">
              <controlPr defaultSize="0" autoFill="0" autoLine="0" autoPict="0">
                <anchor moveWithCells="1">
                  <from>
                    <xdr:col>9</xdr:col>
                    <xdr:colOff>114300</xdr:colOff>
                    <xdr:row>51</xdr:row>
                    <xdr:rowOff>0</xdr:rowOff>
                  </from>
                  <to>
                    <xdr:col>9</xdr:col>
                    <xdr:colOff>323850</xdr:colOff>
                    <xdr:row>52</xdr:row>
                    <xdr:rowOff>0</xdr:rowOff>
                  </to>
                </anchor>
              </controlPr>
            </control>
          </mc:Choice>
        </mc:AlternateContent>
        <mc:AlternateContent xmlns:mc="http://schemas.openxmlformats.org/markup-compatibility/2006">
          <mc:Choice Requires="x14">
            <control shapeId="25124" r:id="rId254" name="Option Button 548">
              <controlPr defaultSize="0" autoFill="0" autoLine="0" autoPict="0">
                <anchor moveWithCells="1">
                  <from>
                    <xdr:col>10</xdr:col>
                    <xdr:colOff>114300</xdr:colOff>
                    <xdr:row>51</xdr:row>
                    <xdr:rowOff>0</xdr:rowOff>
                  </from>
                  <to>
                    <xdr:col>10</xdr:col>
                    <xdr:colOff>323850</xdr:colOff>
                    <xdr:row>52</xdr:row>
                    <xdr:rowOff>0</xdr:rowOff>
                  </to>
                </anchor>
              </controlPr>
            </control>
          </mc:Choice>
        </mc:AlternateContent>
        <mc:AlternateContent xmlns:mc="http://schemas.openxmlformats.org/markup-compatibility/2006">
          <mc:Choice Requires="x14">
            <control shapeId="25125" r:id="rId255" name="Option Button 549">
              <controlPr defaultSize="0" autoFill="0" autoLine="0" autoPict="0">
                <anchor moveWithCells="1">
                  <from>
                    <xdr:col>11</xdr:col>
                    <xdr:colOff>114300</xdr:colOff>
                    <xdr:row>51</xdr:row>
                    <xdr:rowOff>0</xdr:rowOff>
                  </from>
                  <to>
                    <xdr:col>11</xdr:col>
                    <xdr:colOff>323850</xdr:colOff>
                    <xdr:row>52</xdr:row>
                    <xdr:rowOff>0</xdr:rowOff>
                  </to>
                </anchor>
              </controlPr>
            </control>
          </mc:Choice>
        </mc:AlternateContent>
        <mc:AlternateContent xmlns:mc="http://schemas.openxmlformats.org/markup-compatibility/2006">
          <mc:Choice Requires="x14">
            <control shapeId="25126" r:id="rId256" name="Option Button 550">
              <controlPr defaultSize="0" autoFill="0" autoLine="0" autoPict="0">
                <anchor moveWithCells="1">
                  <from>
                    <xdr:col>12</xdr:col>
                    <xdr:colOff>114300</xdr:colOff>
                    <xdr:row>51</xdr:row>
                    <xdr:rowOff>0</xdr:rowOff>
                  </from>
                  <to>
                    <xdr:col>12</xdr:col>
                    <xdr:colOff>323850</xdr:colOff>
                    <xdr:row>52</xdr:row>
                    <xdr:rowOff>0</xdr:rowOff>
                  </to>
                </anchor>
              </controlPr>
            </control>
          </mc:Choice>
        </mc:AlternateContent>
        <mc:AlternateContent xmlns:mc="http://schemas.openxmlformats.org/markup-compatibility/2006">
          <mc:Choice Requires="x14">
            <control shapeId="25127" r:id="rId257" name="Option Button 551">
              <controlPr defaultSize="0" autoFill="0" autoLine="0" autoPict="0">
                <anchor moveWithCells="1">
                  <from>
                    <xdr:col>14</xdr:col>
                    <xdr:colOff>114300</xdr:colOff>
                    <xdr:row>51</xdr:row>
                    <xdr:rowOff>0</xdr:rowOff>
                  </from>
                  <to>
                    <xdr:col>14</xdr:col>
                    <xdr:colOff>323850</xdr:colOff>
                    <xdr:row>52</xdr:row>
                    <xdr:rowOff>0</xdr:rowOff>
                  </to>
                </anchor>
              </controlPr>
            </control>
          </mc:Choice>
        </mc:AlternateContent>
        <mc:AlternateContent xmlns:mc="http://schemas.openxmlformats.org/markup-compatibility/2006">
          <mc:Choice Requires="x14">
            <control shapeId="25128" r:id="rId258" name="Option Button 552">
              <controlPr defaultSize="0" autoFill="0" autoLine="0" autoPict="0">
                <anchor moveWithCells="1">
                  <from>
                    <xdr:col>8</xdr:col>
                    <xdr:colOff>114300</xdr:colOff>
                    <xdr:row>52</xdr:row>
                    <xdr:rowOff>0</xdr:rowOff>
                  </from>
                  <to>
                    <xdr:col>8</xdr:col>
                    <xdr:colOff>323850</xdr:colOff>
                    <xdr:row>53</xdr:row>
                    <xdr:rowOff>0</xdr:rowOff>
                  </to>
                </anchor>
              </controlPr>
            </control>
          </mc:Choice>
        </mc:AlternateContent>
        <mc:AlternateContent xmlns:mc="http://schemas.openxmlformats.org/markup-compatibility/2006">
          <mc:Choice Requires="x14">
            <control shapeId="25129" r:id="rId259" name="Option Button 553">
              <controlPr defaultSize="0" autoFill="0" autoLine="0" autoPict="0">
                <anchor moveWithCells="1">
                  <from>
                    <xdr:col>9</xdr:col>
                    <xdr:colOff>114300</xdr:colOff>
                    <xdr:row>52</xdr:row>
                    <xdr:rowOff>0</xdr:rowOff>
                  </from>
                  <to>
                    <xdr:col>9</xdr:col>
                    <xdr:colOff>323850</xdr:colOff>
                    <xdr:row>53</xdr:row>
                    <xdr:rowOff>0</xdr:rowOff>
                  </to>
                </anchor>
              </controlPr>
            </control>
          </mc:Choice>
        </mc:AlternateContent>
        <mc:AlternateContent xmlns:mc="http://schemas.openxmlformats.org/markup-compatibility/2006">
          <mc:Choice Requires="x14">
            <control shapeId="25130" r:id="rId260" name="Option Button 554">
              <controlPr defaultSize="0" autoFill="0" autoLine="0" autoPict="0">
                <anchor moveWithCells="1">
                  <from>
                    <xdr:col>10</xdr:col>
                    <xdr:colOff>114300</xdr:colOff>
                    <xdr:row>52</xdr:row>
                    <xdr:rowOff>0</xdr:rowOff>
                  </from>
                  <to>
                    <xdr:col>10</xdr:col>
                    <xdr:colOff>323850</xdr:colOff>
                    <xdr:row>53</xdr:row>
                    <xdr:rowOff>0</xdr:rowOff>
                  </to>
                </anchor>
              </controlPr>
            </control>
          </mc:Choice>
        </mc:AlternateContent>
        <mc:AlternateContent xmlns:mc="http://schemas.openxmlformats.org/markup-compatibility/2006">
          <mc:Choice Requires="x14">
            <control shapeId="25131" r:id="rId261" name="Option Button 555">
              <controlPr defaultSize="0" autoFill="0" autoLine="0" autoPict="0">
                <anchor moveWithCells="1">
                  <from>
                    <xdr:col>11</xdr:col>
                    <xdr:colOff>114300</xdr:colOff>
                    <xdr:row>52</xdr:row>
                    <xdr:rowOff>0</xdr:rowOff>
                  </from>
                  <to>
                    <xdr:col>11</xdr:col>
                    <xdr:colOff>323850</xdr:colOff>
                    <xdr:row>53</xdr:row>
                    <xdr:rowOff>0</xdr:rowOff>
                  </to>
                </anchor>
              </controlPr>
            </control>
          </mc:Choice>
        </mc:AlternateContent>
        <mc:AlternateContent xmlns:mc="http://schemas.openxmlformats.org/markup-compatibility/2006">
          <mc:Choice Requires="x14">
            <control shapeId="25132" r:id="rId262" name="Option Button 556">
              <controlPr defaultSize="0" autoFill="0" autoLine="0" autoPict="0">
                <anchor moveWithCells="1">
                  <from>
                    <xdr:col>12</xdr:col>
                    <xdr:colOff>114300</xdr:colOff>
                    <xdr:row>52</xdr:row>
                    <xdr:rowOff>0</xdr:rowOff>
                  </from>
                  <to>
                    <xdr:col>12</xdr:col>
                    <xdr:colOff>323850</xdr:colOff>
                    <xdr:row>53</xdr:row>
                    <xdr:rowOff>0</xdr:rowOff>
                  </to>
                </anchor>
              </controlPr>
            </control>
          </mc:Choice>
        </mc:AlternateContent>
        <mc:AlternateContent xmlns:mc="http://schemas.openxmlformats.org/markup-compatibility/2006">
          <mc:Choice Requires="x14">
            <control shapeId="25133" r:id="rId263" name="Option Button 557">
              <controlPr defaultSize="0" autoFill="0" autoLine="0" autoPict="0">
                <anchor moveWithCells="1">
                  <from>
                    <xdr:col>14</xdr:col>
                    <xdr:colOff>114300</xdr:colOff>
                    <xdr:row>52</xdr:row>
                    <xdr:rowOff>0</xdr:rowOff>
                  </from>
                  <to>
                    <xdr:col>14</xdr:col>
                    <xdr:colOff>323850</xdr:colOff>
                    <xdr:row>53</xdr:row>
                    <xdr:rowOff>0</xdr:rowOff>
                  </to>
                </anchor>
              </controlPr>
            </control>
          </mc:Choice>
        </mc:AlternateContent>
        <mc:AlternateContent xmlns:mc="http://schemas.openxmlformats.org/markup-compatibility/2006">
          <mc:Choice Requires="x14">
            <control shapeId="25134" r:id="rId264" name="Option Button 558">
              <controlPr defaultSize="0" autoFill="0" autoLine="0" autoPict="0">
                <anchor moveWithCells="1">
                  <from>
                    <xdr:col>8</xdr:col>
                    <xdr:colOff>114300</xdr:colOff>
                    <xdr:row>53</xdr:row>
                    <xdr:rowOff>0</xdr:rowOff>
                  </from>
                  <to>
                    <xdr:col>8</xdr:col>
                    <xdr:colOff>323850</xdr:colOff>
                    <xdr:row>54</xdr:row>
                    <xdr:rowOff>0</xdr:rowOff>
                  </to>
                </anchor>
              </controlPr>
            </control>
          </mc:Choice>
        </mc:AlternateContent>
        <mc:AlternateContent xmlns:mc="http://schemas.openxmlformats.org/markup-compatibility/2006">
          <mc:Choice Requires="x14">
            <control shapeId="25135" r:id="rId265" name="Option Button 559">
              <controlPr defaultSize="0" autoFill="0" autoLine="0" autoPict="0">
                <anchor moveWithCells="1">
                  <from>
                    <xdr:col>9</xdr:col>
                    <xdr:colOff>114300</xdr:colOff>
                    <xdr:row>53</xdr:row>
                    <xdr:rowOff>0</xdr:rowOff>
                  </from>
                  <to>
                    <xdr:col>9</xdr:col>
                    <xdr:colOff>323850</xdr:colOff>
                    <xdr:row>54</xdr:row>
                    <xdr:rowOff>0</xdr:rowOff>
                  </to>
                </anchor>
              </controlPr>
            </control>
          </mc:Choice>
        </mc:AlternateContent>
        <mc:AlternateContent xmlns:mc="http://schemas.openxmlformats.org/markup-compatibility/2006">
          <mc:Choice Requires="x14">
            <control shapeId="25136" r:id="rId266" name="Option Button 560">
              <controlPr defaultSize="0" autoFill="0" autoLine="0" autoPict="0">
                <anchor moveWithCells="1">
                  <from>
                    <xdr:col>10</xdr:col>
                    <xdr:colOff>114300</xdr:colOff>
                    <xdr:row>53</xdr:row>
                    <xdr:rowOff>0</xdr:rowOff>
                  </from>
                  <to>
                    <xdr:col>10</xdr:col>
                    <xdr:colOff>323850</xdr:colOff>
                    <xdr:row>54</xdr:row>
                    <xdr:rowOff>0</xdr:rowOff>
                  </to>
                </anchor>
              </controlPr>
            </control>
          </mc:Choice>
        </mc:AlternateContent>
        <mc:AlternateContent xmlns:mc="http://schemas.openxmlformats.org/markup-compatibility/2006">
          <mc:Choice Requires="x14">
            <control shapeId="25137" r:id="rId267" name="Option Button 561">
              <controlPr defaultSize="0" autoFill="0" autoLine="0" autoPict="0">
                <anchor moveWithCells="1">
                  <from>
                    <xdr:col>11</xdr:col>
                    <xdr:colOff>114300</xdr:colOff>
                    <xdr:row>53</xdr:row>
                    <xdr:rowOff>0</xdr:rowOff>
                  </from>
                  <to>
                    <xdr:col>11</xdr:col>
                    <xdr:colOff>323850</xdr:colOff>
                    <xdr:row>54</xdr:row>
                    <xdr:rowOff>0</xdr:rowOff>
                  </to>
                </anchor>
              </controlPr>
            </control>
          </mc:Choice>
        </mc:AlternateContent>
        <mc:AlternateContent xmlns:mc="http://schemas.openxmlformats.org/markup-compatibility/2006">
          <mc:Choice Requires="x14">
            <control shapeId="25138" r:id="rId268" name="Option Button 562">
              <controlPr defaultSize="0" autoFill="0" autoLine="0" autoPict="0">
                <anchor moveWithCells="1">
                  <from>
                    <xdr:col>12</xdr:col>
                    <xdr:colOff>114300</xdr:colOff>
                    <xdr:row>53</xdr:row>
                    <xdr:rowOff>0</xdr:rowOff>
                  </from>
                  <to>
                    <xdr:col>12</xdr:col>
                    <xdr:colOff>323850</xdr:colOff>
                    <xdr:row>54</xdr:row>
                    <xdr:rowOff>0</xdr:rowOff>
                  </to>
                </anchor>
              </controlPr>
            </control>
          </mc:Choice>
        </mc:AlternateContent>
        <mc:AlternateContent xmlns:mc="http://schemas.openxmlformats.org/markup-compatibility/2006">
          <mc:Choice Requires="x14">
            <control shapeId="25139" r:id="rId269" name="Option Button 563">
              <controlPr defaultSize="0" autoFill="0" autoLine="0" autoPict="0">
                <anchor moveWithCells="1">
                  <from>
                    <xdr:col>14</xdr:col>
                    <xdr:colOff>114300</xdr:colOff>
                    <xdr:row>53</xdr:row>
                    <xdr:rowOff>0</xdr:rowOff>
                  </from>
                  <to>
                    <xdr:col>14</xdr:col>
                    <xdr:colOff>323850</xdr:colOff>
                    <xdr:row>54</xdr:row>
                    <xdr:rowOff>0</xdr:rowOff>
                  </to>
                </anchor>
              </controlPr>
            </control>
          </mc:Choice>
        </mc:AlternateContent>
        <mc:AlternateContent xmlns:mc="http://schemas.openxmlformats.org/markup-compatibility/2006">
          <mc:Choice Requires="x14">
            <control shapeId="25140" r:id="rId270" name="Option Button 564">
              <controlPr defaultSize="0" autoFill="0" autoLine="0" autoPict="0">
                <anchor moveWithCells="1">
                  <from>
                    <xdr:col>8</xdr:col>
                    <xdr:colOff>114300</xdr:colOff>
                    <xdr:row>54</xdr:row>
                    <xdr:rowOff>0</xdr:rowOff>
                  </from>
                  <to>
                    <xdr:col>8</xdr:col>
                    <xdr:colOff>323850</xdr:colOff>
                    <xdr:row>55</xdr:row>
                    <xdr:rowOff>0</xdr:rowOff>
                  </to>
                </anchor>
              </controlPr>
            </control>
          </mc:Choice>
        </mc:AlternateContent>
        <mc:AlternateContent xmlns:mc="http://schemas.openxmlformats.org/markup-compatibility/2006">
          <mc:Choice Requires="x14">
            <control shapeId="25141" r:id="rId271" name="Option Button 565">
              <controlPr defaultSize="0" autoFill="0" autoLine="0" autoPict="0">
                <anchor moveWithCells="1">
                  <from>
                    <xdr:col>9</xdr:col>
                    <xdr:colOff>114300</xdr:colOff>
                    <xdr:row>54</xdr:row>
                    <xdr:rowOff>0</xdr:rowOff>
                  </from>
                  <to>
                    <xdr:col>9</xdr:col>
                    <xdr:colOff>323850</xdr:colOff>
                    <xdr:row>55</xdr:row>
                    <xdr:rowOff>0</xdr:rowOff>
                  </to>
                </anchor>
              </controlPr>
            </control>
          </mc:Choice>
        </mc:AlternateContent>
        <mc:AlternateContent xmlns:mc="http://schemas.openxmlformats.org/markup-compatibility/2006">
          <mc:Choice Requires="x14">
            <control shapeId="25142" r:id="rId272" name="Option Button 566">
              <controlPr defaultSize="0" autoFill="0" autoLine="0" autoPict="0">
                <anchor moveWithCells="1">
                  <from>
                    <xdr:col>10</xdr:col>
                    <xdr:colOff>114300</xdr:colOff>
                    <xdr:row>54</xdr:row>
                    <xdr:rowOff>0</xdr:rowOff>
                  </from>
                  <to>
                    <xdr:col>10</xdr:col>
                    <xdr:colOff>323850</xdr:colOff>
                    <xdr:row>55</xdr:row>
                    <xdr:rowOff>0</xdr:rowOff>
                  </to>
                </anchor>
              </controlPr>
            </control>
          </mc:Choice>
        </mc:AlternateContent>
        <mc:AlternateContent xmlns:mc="http://schemas.openxmlformats.org/markup-compatibility/2006">
          <mc:Choice Requires="x14">
            <control shapeId="25143" r:id="rId273" name="Option Button 567">
              <controlPr defaultSize="0" autoFill="0" autoLine="0" autoPict="0">
                <anchor moveWithCells="1">
                  <from>
                    <xdr:col>11</xdr:col>
                    <xdr:colOff>114300</xdr:colOff>
                    <xdr:row>54</xdr:row>
                    <xdr:rowOff>0</xdr:rowOff>
                  </from>
                  <to>
                    <xdr:col>11</xdr:col>
                    <xdr:colOff>323850</xdr:colOff>
                    <xdr:row>55</xdr:row>
                    <xdr:rowOff>0</xdr:rowOff>
                  </to>
                </anchor>
              </controlPr>
            </control>
          </mc:Choice>
        </mc:AlternateContent>
        <mc:AlternateContent xmlns:mc="http://schemas.openxmlformats.org/markup-compatibility/2006">
          <mc:Choice Requires="x14">
            <control shapeId="25144" r:id="rId274" name="Option Button 568">
              <controlPr defaultSize="0" autoFill="0" autoLine="0" autoPict="0">
                <anchor moveWithCells="1">
                  <from>
                    <xdr:col>12</xdr:col>
                    <xdr:colOff>114300</xdr:colOff>
                    <xdr:row>54</xdr:row>
                    <xdr:rowOff>0</xdr:rowOff>
                  </from>
                  <to>
                    <xdr:col>12</xdr:col>
                    <xdr:colOff>323850</xdr:colOff>
                    <xdr:row>55</xdr:row>
                    <xdr:rowOff>0</xdr:rowOff>
                  </to>
                </anchor>
              </controlPr>
            </control>
          </mc:Choice>
        </mc:AlternateContent>
        <mc:AlternateContent xmlns:mc="http://schemas.openxmlformats.org/markup-compatibility/2006">
          <mc:Choice Requires="x14">
            <control shapeId="25145" r:id="rId275" name="Option Button 569">
              <controlPr defaultSize="0" autoFill="0" autoLine="0" autoPict="0">
                <anchor moveWithCells="1">
                  <from>
                    <xdr:col>14</xdr:col>
                    <xdr:colOff>114300</xdr:colOff>
                    <xdr:row>54</xdr:row>
                    <xdr:rowOff>0</xdr:rowOff>
                  </from>
                  <to>
                    <xdr:col>14</xdr:col>
                    <xdr:colOff>323850</xdr:colOff>
                    <xdr:row>55</xdr:row>
                    <xdr:rowOff>0</xdr:rowOff>
                  </to>
                </anchor>
              </controlPr>
            </control>
          </mc:Choice>
        </mc:AlternateContent>
        <mc:AlternateContent xmlns:mc="http://schemas.openxmlformats.org/markup-compatibility/2006">
          <mc:Choice Requires="x14">
            <control shapeId="25146" r:id="rId276" name="Group Box 570">
              <controlPr defaultSize="0" autoFill="0" autoPict="0">
                <anchor moveWithCells="1">
                  <from>
                    <xdr:col>8</xdr:col>
                    <xdr:colOff>0</xdr:colOff>
                    <xdr:row>15</xdr:row>
                    <xdr:rowOff>0</xdr:rowOff>
                  </from>
                  <to>
                    <xdr:col>15</xdr:col>
                    <xdr:colOff>0</xdr:colOff>
                    <xdr:row>16</xdr:row>
                    <xdr:rowOff>0</xdr:rowOff>
                  </to>
                </anchor>
              </controlPr>
            </control>
          </mc:Choice>
        </mc:AlternateContent>
        <mc:AlternateContent xmlns:mc="http://schemas.openxmlformats.org/markup-compatibility/2006">
          <mc:Choice Requires="x14">
            <control shapeId="25147" r:id="rId277" name="Group Box 571">
              <controlPr defaultSize="0" autoFill="0" autoPict="0">
                <anchor moveWithCells="1">
                  <from>
                    <xdr:col>8</xdr:col>
                    <xdr:colOff>0</xdr:colOff>
                    <xdr:row>16</xdr:row>
                    <xdr:rowOff>0</xdr:rowOff>
                  </from>
                  <to>
                    <xdr:col>15</xdr:col>
                    <xdr:colOff>0</xdr:colOff>
                    <xdr:row>17</xdr:row>
                    <xdr:rowOff>0</xdr:rowOff>
                  </to>
                </anchor>
              </controlPr>
            </control>
          </mc:Choice>
        </mc:AlternateContent>
        <mc:AlternateContent xmlns:mc="http://schemas.openxmlformats.org/markup-compatibility/2006">
          <mc:Choice Requires="x14">
            <control shapeId="25148" r:id="rId278" name="Group Box 572">
              <controlPr defaultSize="0" autoFill="0" autoPict="0">
                <anchor moveWithCells="1">
                  <from>
                    <xdr:col>8</xdr:col>
                    <xdr:colOff>0</xdr:colOff>
                    <xdr:row>17</xdr:row>
                    <xdr:rowOff>0</xdr:rowOff>
                  </from>
                  <to>
                    <xdr:col>15</xdr:col>
                    <xdr:colOff>0</xdr:colOff>
                    <xdr:row>18</xdr:row>
                    <xdr:rowOff>0</xdr:rowOff>
                  </to>
                </anchor>
              </controlPr>
            </control>
          </mc:Choice>
        </mc:AlternateContent>
        <mc:AlternateContent xmlns:mc="http://schemas.openxmlformats.org/markup-compatibility/2006">
          <mc:Choice Requires="x14">
            <control shapeId="25149" r:id="rId279" name="Group Box 573">
              <controlPr defaultSize="0" autoFill="0" autoPict="0">
                <anchor moveWithCells="1">
                  <from>
                    <xdr:col>8</xdr:col>
                    <xdr:colOff>0</xdr:colOff>
                    <xdr:row>18</xdr:row>
                    <xdr:rowOff>0</xdr:rowOff>
                  </from>
                  <to>
                    <xdr:col>15</xdr:col>
                    <xdr:colOff>0</xdr:colOff>
                    <xdr:row>19</xdr:row>
                    <xdr:rowOff>0</xdr:rowOff>
                  </to>
                </anchor>
              </controlPr>
            </control>
          </mc:Choice>
        </mc:AlternateContent>
        <mc:AlternateContent xmlns:mc="http://schemas.openxmlformats.org/markup-compatibility/2006">
          <mc:Choice Requires="x14">
            <control shapeId="25150" r:id="rId280" name="Group Box 574">
              <controlPr defaultSize="0" autoFill="0" autoPict="0">
                <anchor moveWithCells="1">
                  <from>
                    <xdr:col>8</xdr:col>
                    <xdr:colOff>0</xdr:colOff>
                    <xdr:row>19</xdr:row>
                    <xdr:rowOff>0</xdr:rowOff>
                  </from>
                  <to>
                    <xdr:col>15</xdr:col>
                    <xdr:colOff>0</xdr:colOff>
                    <xdr:row>20</xdr:row>
                    <xdr:rowOff>0</xdr:rowOff>
                  </to>
                </anchor>
              </controlPr>
            </control>
          </mc:Choice>
        </mc:AlternateContent>
        <mc:AlternateContent xmlns:mc="http://schemas.openxmlformats.org/markup-compatibility/2006">
          <mc:Choice Requires="x14">
            <control shapeId="25151" r:id="rId281" name="Group Box 575">
              <controlPr defaultSize="0" autoFill="0" autoPict="0">
                <anchor moveWithCells="1">
                  <from>
                    <xdr:col>8</xdr:col>
                    <xdr:colOff>0</xdr:colOff>
                    <xdr:row>20</xdr:row>
                    <xdr:rowOff>0</xdr:rowOff>
                  </from>
                  <to>
                    <xdr:col>15</xdr:col>
                    <xdr:colOff>0</xdr:colOff>
                    <xdr:row>21</xdr:row>
                    <xdr:rowOff>0</xdr:rowOff>
                  </to>
                </anchor>
              </controlPr>
            </control>
          </mc:Choice>
        </mc:AlternateContent>
        <mc:AlternateContent xmlns:mc="http://schemas.openxmlformats.org/markup-compatibility/2006">
          <mc:Choice Requires="x14">
            <control shapeId="25152" r:id="rId282" name="Group Box 576">
              <controlPr defaultSize="0" autoFill="0" autoPict="0">
                <anchor moveWithCells="1">
                  <from>
                    <xdr:col>8</xdr:col>
                    <xdr:colOff>0</xdr:colOff>
                    <xdr:row>21</xdr:row>
                    <xdr:rowOff>0</xdr:rowOff>
                  </from>
                  <to>
                    <xdr:col>15</xdr:col>
                    <xdr:colOff>0</xdr:colOff>
                    <xdr:row>22</xdr:row>
                    <xdr:rowOff>0</xdr:rowOff>
                  </to>
                </anchor>
              </controlPr>
            </control>
          </mc:Choice>
        </mc:AlternateContent>
        <mc:AlternateContent xmlns:mc="http://schemas.openxmlformats.org/markup-compatibility/2006">
          <mc:Choice Requires="x14">
            <control shapeId="25153" r:id="rId283" name="Group Box 577">
              <controlPr defaultSize="0" autoFill="0" autoPict="0">
                <anchor moveWithCells="1">
                  <from>
                    <xdr:col>8</xdr:col>
                    <xdr:colOff>0</xdr:colOff>
                    <xdr:row>22</xdr:row>
                    <xdr:rowOff>0</xdr:rowOff>
                  </from>
                  <to>
                    <xdr:col>15</xdr:col>
                    <xdr:colOff>0</xdr:colOff>
                    <xdr:row>23</xdr:row>
                    <xdr:rowOff>0</xdr:rowOff>
                  </to>
                </anchor>
              </controlPr>
            </control>
          </mc:Choice>
        </mc:AlternateContent>
        <mc:AlternateContent xmlns:mc="http://schemas.openxmlformats.org/markup-compatibility/2006">
          <mc:Choice Requires="x14">
            <control shapeId="25154" r:id="rId284" name="Group Box 578">
              <controlPr defaultSize="0" autoFill="0" autoPict="0">
                <anchor moveWithCells="1">
                  <from>
                    <xdr:col>6</xdr:col>
                    <xdr:colOff>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5155" r:id="rId285" name="Group Box 579">
              <controlPr defaultSize="0" autoFill="0" autoPict="0">
                <anchor moveWithCells="1">
                  <from>
                    <xdr:col>8</xdr:col>
                    <xdr:colOff>0</xdr:colOff>
                    <xdr:row>24</xdr:row>
                    <xdr:rowOff>0</xdr:rowOff>
                  </from>
                  <to>
                    <xdr:col>15</xdr:col>
                    <xdr:colOff>0</xdr:colOff>
                    <xdr:row>25</xdr:row>
                    <xdr:rowOff>0</xdr:rowOff>
                  </to>
                </anchor>
              </controlPr>
            </control>
          </mc:Choice>
        </mc:AlternateContent>
        <mc:AlternateContent xmlns:mc="http://schemas.openxmlformats.org/markup-compatibility/2006">
          <mc:Choice Requires="x14">
            <control shapeId="25156" r:id="rId286" name="Group Box 580">
              <controlPr defaultSize="0" autoFill="0" autoPict="0">
                <anchor moveWithCells="1">
                  <from>
                    <xdr:col>8</xdr:col>
                    <xdr:colOff>0</xdr:colOff>
                    <xdr:row>25</xdr:row>
                    <xdr:rowOff>0</xdr:rowOff>
                  </from>
                  <to>
                    <xdr:col>15</xdr:col>
                    <xdr:colOff>0</xdr:colOff>
                    <xdr:row>26</xdr:row>
                    <xdr:rowOff>0</xdr:rowOff>
                  </to>
                </anchor>
              </controlPr>
            </control>
          </mc:Choice>
        </mc:AlternateContent>
        <mc:AlternateContent xmlns:mc="http://schemas.openxmlformats.org/markup-compatibility/2006">
          <mc:Choice Requires="x14">
            <control shapeId="25157" r:id="rId287" name="Group Box 581">
              <controlPr defaultSize="0" autoFill="0" autoPict="0">
                <anchor moveWithCells="1">
                  <from>
                    <xdr:col>8</xdr:col>
                    <xdr:colOff>0</xdr:colOff>
                    <xdr:row>26</xdr:row>
                    <xdr:rowOff>0</xdr:rowOff>
                  </from>
                  <to>
                    <xdr:col>15</xdr:col>
                    <xdr:colOff>0</xdr:colOff>
                    <xdr:row>27</xdr:row>
                    <xdr:rowOff>0</xdr:rowOff>
                  </to>
                </anchor>
              </controlPr>
            </control>
          </mc:Choice>
        </mc:AlternateContent>
        <mc:AlternateContent xmlns:mc="http://schemas.openxmlformats.org/markup-compatibility/2006">
          <mc:Choice Requires="x14">
            <control shapeId="25158" r:id="rId288" name="Group Box 582">
              <controlPr defaultSize="0" autoFill="0" autoPict="0">
                <anchor moveWithCells="1">
                  <from>
                    <xdr:col>8</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25159" r:id="rId289" name="Group Box 583">
              <controlPr defaultSize="0" autoFill="0" autoPict="0">
                <anchor moveWithCells="1">
                  <from>
                    <xdr:col>8</xdr:col>
                    <xdr:colOff>0</xdr:colOff>
                    <xdr:row>28</xdr:row>
                    <xdr:rowOff>0</xdr:rowOff>
                  </from>
                  <to>
                    <xdr:col>15</xdr:col>
                    <xdr:colOff>0</xdr:colOff>
                    <xdr:row>29</xdr:row>
                    <xdr:rowOff>0</xdr:rowOff>
                  </to>
                </anchor>
              </controlPr>
            </control>
          </mc:Choice>
        </mc:AlternateContent>
        <mc:AlternateContent xmlns:mc="http://schemas.openxmlformats.org/markup-compatibility/2006">
          <mc:Choice Requires="x14">
            <control shapeId="25160" r:id="rId290" name="Group Box 584">
              <controlPr defaultSize="0" autoFill="0" autoPict="0">
                <anchor moveWithCells="1">
                  <from>
                    <xdr:col>8</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25161" r:id="rId291" name="Group Box 585">
              <controlPr defaultSize="0" autoFill="0" autoPict="0">
                <anchor moveWithCells="1">
                  <from>
                    <xdr:col>8</xdr:col>
                    <xdr:colOff>0</xdr:colOff>
                    <xdr:row>30</xdr:row>
                    <xdr:rowOff>0</xdr:rowOff>
                  </from>
                  <to>
                    <xdr:col>15</xdr:col>
                    <xdr:colOff>0</xdr:colOff>
                    <xdr:row>31</xdr:row>
                    <xdr:rowOff>0</xdr:rowOff>
                  </to>
                </anchor>
              </controlPr>
            </control>
          </mc:Choice>
        </mc:AlternateContent>
        <mc:AlternateContent xmlns:mc="http://schemas.openxmlformats.org/markup-compatibility/2006">
          <mc:Choice Requires="x14">
            <control shapeId="25162" r:id="rId292" name="Group Box 586">
              <controlPr defaultSize="0" autoFill="0" autoPict="0">
                <anchor moveWithCells="1">
                  <from>
                    <xdr:col>8</xdr:col>
                    <xdr:colOff>0</xdr:colOff>
                    <xdr:row>31</xdr:row>
                    <xdr:rowOff>0</xdr:rowOff>
                  </from>
                  <to>
                    <xdr:col>15</xdr:col>
                    <xdr:colOff>0</xdr:colOff>
                    <xdr:row>32</xdr:row>
                    <xdr:rowOff>0</xdr:rowOff>
                  </to>
                </anchor>
              </controlPr>
            </control>
          </mc:Choice>
        </mc:AlternateContent>
        <mc:AlternateContent xmlns:mc="http://schemas.openxmlformats.org/markup-compatibility/2006">
          <mc:Choice Requires="x14">
            <control shapeId="25163" r:id="rId293" name="Group Box 587">
              <controlPr defaultSize="0" autoFill="0" autoPict="0">
                <anchor moveWithCells="1">
                  <from>
                    <xdr:col>8</xdr:col>
                    <xdr:colOff>0</xdr:colOff>
                    <xdr:row>32</xdr:row>
                    <xdr:rowOff>0</xdr:rowOff>
                  </from>
                  <to>
                    <xdr:col>15</xdr:col>
                    <xdr:colOff>0</xdr:colOff>
                    <xdr:row>33</xdr:row>
                    <xdr:rowOff>0</xdr:rowOff>
                  </to>
                </anchor>
              </controlPr>
            </control>
          </mc:Choice>
        </mc:AlternateContent>
        <mc:AlternateContent xmlns:mc="http://schemas.openxmlformats.org/markup-compatibility/2006">
          <mc:Choice Requires="x14">
            <control shapeId="25164" r:id="rId294" name="Group Box 588">
              <controlPr defaultSize="0" autoFill="0" autoPict="0">
                <anchor moveWithCells="1">
                  <from>
                    <xdr:col>8</xdr:col>
                    <xdr:colOff>0</xdr:colOff>
                    <xdr:row>33</xdr:row>
                    <xdr:rowOff>0</xdr:rowOff>
                  </from>
                  <to>
                    <xdr:col>15</xdr:col>
                    <xdr:colOff>0</xdr:colOff>
                    <xdr:row>34</xdr:row>
                    <xdr:rowOff>0</xdr:rowOff>
                  </to>
                </anchor>
              </controlPr>
            </control>
          </mc:Choice>
        </mc:AlternateContent>
        <mc:AlternateContent xmlns:mc="http://schemas.openxmlformats.org/markup-compatibility/2006">
          <mc:Choice Requires="x14">
            <control shapeId="25165" r:id="rId295" name="Group Box 589">
              <controlPr defaultSize="0" autoFill="0" autoPict="0">
                <anchor moveWithCells="1">
                  <from>
                    <xdr:col>8</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25166" r:id="rId296" name="Group Box 590">
              <controlPr defaultSize="0" autoFill="0" autoPict="0">
                <anchor moveWithCells="1">
                  <from>
                    <xdr:col>8</xdr:col>
                    <xdr:colOff>0</xdr:colOff>
                    <xdr:row>35</xdr:row>
                    <xdr:rowOff>0</xdr:rowOff>
                  </from>
                  <to>
                    <xdr:col>15</xdr:col>
                    <xdr:colOff>0</xdr:colOff>
                    <xdr:row>36</xdr:row>
                    <xdr:rowOff>0</xdr:rowOff>
                  </to>
                </anchor>
              </controlPr>
            </control>
          </mc:Choice>
        </mc:AlternateContent>
        <mc:AlternateContent xmlns:mc="http://schemas.openxmlformats.org/markup-compatibility/2006">
          <mc:Choice Requires="x14">
            <control shapeId="25167" r:id="rId297" name="Group Box 591">
              <controlPr defaultSize="0" autoFill="0" autoPict="0">
                <anchor moveWithCells="1">
                  <from>
                    <xdr:col>8</xdr:col>
                    <xdr:colOff>0</xdr:colOff>
                    <xdr:row>36</xdr:row>
                    <xdr:rowOff>0</xdr:rowOff>
                  </from>
                  <to>
                    <xdr:col>15</xdr:col>
                    <xdr:colOff>0</xdr:colOff>
                    <xdr:row>37</xdr:row>
                    <xdr:rowOff>0</xdr:rowOff>
                  </to>
                </anchor>
              </controlPr>
            </control>
          </mc:Choice>
        </mc:AlternateContent>
        <mc:AlternateContent xmlns:mc="http://schemas.openxmlformats.org/markup-compatibility/2006">
          <mc:Choice Requires="x14">
            <control shapeId="25168" r:id="rId298" name="Group Box 592">
              <controlPr defaultSize="0" autoFill="0" autoPict="0">
                <anchor moveWithCells="1">
                  <from>
                    <xdr:col>8</xdr:col>
                    <xdr:colOff>0</xdr:colOff>
                    <xdr:row>37</xdr:row>
                    <xdr:rowOff>0</xdr:rowOff>
                  </from>
                  <to>
                    <xdr:col>15</xdr:col>
                    <xdr:colOff>0</xdr:colOff>
                    <xdr:row>38</xdr:row>
                    <xdr:rowOff>0</xdr:rowOff>
                  </to>
                </anchor>
              </controlPr>
            </control>
          </mc:Choice>
        </mc:AlternateContent>
        <mc:AlternateContent xmlns:mc="http://schemas.openxmlformats.org/markup-compatibility/2006">
          <mc:Choice Requires="x14">
            <control shapeId="25169" r:id="rId299" name="Group Box 593">
              <controlPr defaultSize="0" autoFill="0" autoPict="0">
                <anchor moveWithCells="1">
                  <from>
                    <xdr:col>8</xdr:col>
                    <xdr:colOff>0</xdr:colOff>
                    <xdr:row>38</xdr:row>
                    <xdr:rowOff>0</xdr:rowOff>
                  </from>
                  <to>
                    <xdr:col>15</xdr:col>
                    <xdr:colOff>0</xdr:colOff>
                    <xdr:row>39</xdr:row>
                    <xdr:rowOff>0</xdr:rowOff>
                  </to>
                </anchor>
              </controlPr>
            </control>
          </mc:Choice>
        </mc:AlternateContent>
        <mc:AlternateContent xmlns:mc="http://schemas.openxmlformats.org/markup-compatibility/2006">
          <mc:Choice Requires="x14">
            <control shapeId="25170" r:id="rId300" name="Group Box 594">
              <controlPr defaultSize="0" autoFill="0" autoPict="0">
                <anchor moveWithCells="1">
                  <from>
                    <xdr:col>8</xdr:col>
                    <xdr:colOff>0</xdr:colOff>
                    <xdr:row>39</xdr:row>
                    <xdr:rowOff>0</xdr:rowOff>
                  </from>
                  <to>
                    <xdr:col>15</xdr:col>
                    <xdr:colOff>0</xdr:colOff>
                    <xdr:row>40</xdr:row>
                    <xdr:rowOff>0</xdr:rowOff>
                  </to>
                </anchor>
              </controlPr>
            </control>
          </mc:Choice>
        </mc:AlternateContent>
        <mc:AlternateContent xmlns:mc="http://schemas.openxmlformats.org/markup-compatibility/2006">
          <mc:Choice Requires="x14">
            <control shapeId="25171" r:id="rId301" name="Group Box 595">
              <controlPr defaultSize="0" autoFill="0" autoPict="0">
                <anchor moveWithCells="1">
                  <from>
                    <xdr:col>8</xdr:col>
                    <xdr:colOff>0</xdr:colOff>
                    <xdr:row>40</xdr:row>
                    <xdr:rowOff>0</xdr:rowOff>
                  </from>
                  <to>
                    <xdr:col>15</xdr:col>
                    <xdr:colOff>0</xdr:colOff>
                    <xdr:row>41</xdr:row>
                    <xdr:rowOff>0</xdr:rowOff>
                  </to>
                </anchor>
              </controlPr>
            </control>
          </mc:Choice>
        </mc:AlternateContent>
        <mc:AlternateContent xmlns:mc="http://schemas.openxmlformats.org/markup-compatibility/2006">
          <mc:Choice Requires="x14">
            <control shapeId="25172" r:id="rId302" name="Group Box 596">
              <controlPr defaultSize="0" autoFill="0" autoPict="0">
                <anchor moveWithCells="1">
                  <from>
                    <xdr:col>8</xdr:col>
                    <xdr:colOff>0</xdr:colOff>
                    <xdr:row>41</xdr:row>
                    <xdr:rowOff>0</xdr:rowOff>
                  </from>
                  <to>
                    <xdr:col>15</xdr:col>
                    <xdr:colOff>0</xdr:colOff>
                    <xdr:row>42</xdr:row>
                    <xdr:rowOff>0</xdr:rowOff>
                  </to>
                </anchor>
              </controlPr>
            </control>
          </mc:Choice>
        </mc:AlternateContent>
        <mc:AlternateContent xmlns:mc="http://schemas.openxmlformats.org/markup-compatibility/2006">
          <mc:Choice Requires="x14">
            <control shapeId="25173" r:id="rId303" name="Group Box 597">
              <controlPr defaultSize="0" autoFill="0" autoPict="0">
                <anchor moveWithCells="1">
                  <from>
                    <xdr:col>8</xdr:col>
                    <xdr:colOff>0</xdr:colOff>
                    <xdr:row>42</xdr:row>
                    <xdr:rowOff>0</xdr:rowOff>
                  </from>
                  <to>
                    <xdr:col>15</xdr:col>
                    <xdr:colOff>0</xdr:colOff>
                    <xdr:row>43</xdr:row>
                    <xdr:rowOff>0</xdr:rowOff>
                  </to>
                </anchor>
              </controlPr>
            </control>
          </mc:Choice>
        </mc:AlternateContent>
        <mc:AlternateContent xmlns:mc="http://schemas.openxmlformats.org/markup-compatibility/2006">
          <mc:Choice Requires="x14">
            <control shapeId="25174" r:id="rId304" name="Group Box 598">
              <controlPr defaultSize="0" autoFill="0" autoPict="0">
                <anchor moveWithCells="1">
                  <from>
                    <xdr:col>8</xdr:col>
                    <xdr:colOff>0</xdr:colOff>
                    <xdr:row>43</xdr:row>
                    <xdr:rowOff>0</xdr:rowOff>
                  </from>
                  <to>
                    <xdr:col>15</xdr:col>
                    <xdr:colOff>0</xdr:colOff>
                    <xdr:row>44</xdr:row>
                    <xdr:rowOff>0</xdr:rowOff>
                  </to>
                </anchor>
              </controlPr>
            </control>
          </mc:Choice>
        </mc:AlternateContent>
        <mc:AlternateContent xmlns:mc="http://schemas.openxmlformats.org/markup-compatibility/2006">
          <mc:Choice Requires="x14">
            <control shapeId="25175" r:id="rId305" name="Group Box 599">
              <controlPr defaultSize="0" autoFill="0" autoPict="0">
                <anchor moveWithCells="1">
                  <from>
                    <xdr:col>8</xdr:col>
                    <xdr:colOff>0</xdr:colOff>
                    <xdr:row>44</xdr:row>
                    <xdr:rowOff>0</xdr:rowOff>
                  </from>
                  <to>
                    <xdr:col>15</xdr:col>
                    <xdr:colOff>0</xdr:colOff>
                    <xdr:row>45</xdr:row>
                    <xdr:rowOff>0</xdr:rowOff>
                  </to>
                </anchor>
              </controlPr>
            </control>
          </mc:Choice>
        </mc:AlternateContent>
        <mc:AlternateContent xmlns:mc="http://schemas.openxmlformats.org/markup-compatibility/2006">
          <mc:Choice Requires="x14">
            <control shapeId="25176" r:id="rId306" name="Group Box 600">
              <controlPr defaultSize="0" autoFill="0" autoPict="0">
                <anchor moveWithCells="1">
                  <from>
                    <xdr:col>8</xdr:col>
                    <xdr:colOff>0</xdr:colOff>
                    <xdr:row>45</xdr:row>
                    <xdr:rowOff>0</xdr:rowOff>
                  </from>
                  <to>
                    <xdr:col>15</xdr:col>
                    <xdr:colOff>0</xdr:colOff>
                    <xdr:row>46</xdr:row>
                    <xdr:rowOff>0</xdr:rowOff>
                  </to>
                </anchor>
              </controlPr>
            </control>
          </mc:Choice>
        </mc:AlternateContent>
        <mc:AlternateContent xmlns:mc="http://schemas.openxmlformats.org/markup-compatibility/2006">
          <mc:Choice Requires="x14">
            <control shapeId="25177" r:id="rId307" name="Group Box 601">
              <controlPr defaultSize="0" autoFill="0" autoPict="0">
                <anchor moveWithCells="1">
                  <from>
                    <xdr:col>8</xdr:col>
                    <xdr:colOff>0</xdr:colOff>
                    <xdr:row>46</xdr:row>
                    <xdr:rowOff>0</xdr:rowOff>
                  </from>
                  <to>
                    <xdr:col>15</xdr:col>
                    <xdr:colOff>0</xdr:colOff>
                    <xdr:row>47</xdr:row>
                    <xdr:rowOff>0</xdr:rowOff>
                  </to>
                </anchor>
              </controlPr>
            </control>
          </mc:Choice>
        </mc:AlternateContent>
        <mc:AlternateContent xmlns:mc="http://schemas.openxmlformats.org/markup-compatibility/2006">
          <mc:Choice Requires="x14">
            <control shapeId="25179" r:id="rId308" name="Group Box 603">
              <controlPr defaultSize="0" autoFill="0" autoPict="0">
                <anchor moveWithCells="1">
                  <from>
                    <xdr:col>8</xdr:col>
                    <xdr:colOff>0</xdr:colOff>
                    <xdr:row>48</xdr:row>
                    <xdr:rowOff>0</xdr:rowOff>
                  </from>
                  <to>
                    <xdr:col>15</xdr:col>
                    <xdr:colOff>0</xdr:colOff>
                    <xdr:row>49</xdr:row>
                    <xdr:rowOff>0</xdr:rowOff>
                  </to>
                </anchor>
              </controlPr>
            </control>
          </mc:Choice>
        </mc:AlternateContent>
        <mc:AlternateContent xmlns:mc="http://schemas.openxmlformats.org/markup-compatibility/2006">
          <mc:Choice Requires="x14">
            <control shapeId="25180" r:id="rId309" name="Group Box 604">
              <controlPr defaultSize="0" autoFill="0" autoPict="0">
                <anchor moveWithCells="1">
                  <from>
                    <xdr:col>8</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25181" r:id="rId310" name="Group Box 605">
              <controlPr defaultSize="0" autoFill="0" autoPict="0">
                <anchor moveWithCells="1">
                  <from>
                    <xdr:col>8</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25182" r:id="rId311" name="Group Box 606">
              <controlPr defaultSize="0" autoFill="0" autoPict="0">
                <anchor moveWithCells="1">
                  <from>
                    <xdr:col>8</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25183" r:id="rId312" name="Group Box 607">
              <controlPr defaultSize="0" autoFill="0" autoPict="0">
                <anchor moveWithCells="1">
                  <from>
                    <xdr:col>8</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25184" r:id="rId313" name="Group Box 608">
              <controlPr defaultSize="0" autoFill="0" autoPict="0">
                <anchor moveWithCells="1">
                  <from>
                    <xdr:col>8</xdr:col>
                    <xdr:colOff>0</xdr:colOff>
                    <xdr:row>49</xdr:row>
                    <xdr:rowOff>0</xdr:rowOff>
                  </from>
                  <to>
                    <xdr:col>15</xdr:col>
                    <xdr:colOff>0</xdr:colOff>
                    <xdr:row>50</xdr:row>
                    <xdr:rowOff>0</xdr:rowOff>
                  </to>
                </anchor>
              </controlPr>
            </control>
          </mc:Choice>
        </mc:AlternateContent>
        <mc:AlternateContent xmlns:mc="http://schemas.openxmlformats.org/markup-compatibility/2006">
          <mc:Choice Requires="x14">
            <control shapeId="25185" r:id="rId314" name="Group Box 609">
              <controlPr defaultSize="0" autoFill="0" autoPict="0">
                <anchor moveWithCells="1">
                  <from>
                    <xdr:col>8</xdr:col>
                    <xdr:colOff>0</xdr:colOff>
                    <xdr:row>50</xdr:row>
                    <xdr:rowOff>0</xdr:rowOff>
                  </from>
                  <to>
                    <xdr:col>15</xdr:col>
                    <xdr:colOff>0</xdr:colOff>
                    <xdr:row>51</xdr:row>
                    <xdr:rowOff>0</xdr:rowOff>
                  </to>
                </anchor>
              </controlPr>
            </control>
          </mc:Choice>
        </mc:AlternateContent>
        <mc:AlternateContent xmlns:mc="http://schemas.openxmlformats.org/markup-compatibility/2006">
          <mc:Choice Requires="x14">
            <control shapeId="25186" r:id="rId315" name="Group Box 610">
              <controlPr defaultSize="0" autoFill="0" autoPict="0">
                <anchor moveWithCells="1">
                  <from>
                    <xdr:col>8</xdr:col>
                    <xdr:colOff>0</xdr:colOff>
                    <xdr:row>51</xdr:row>
                    <xdr:rowOff>0</xdr:rowOff>
                  </from>
                  <to>
                    <xdr:col>15</xdr:col>
                    <xdr:colOff>0</xdr:colOff>
                    <xdr:row>52</xdr:row>
                    <xdr:rowOff>0</xdr:rowOff>
                  </to>
                </anchor>
              </controlPr>
            </control>
          </mc:Choice>
        </mc:AlternateContent>
        <mc:AlternateContent xmlns:mc="http://schemas.openxmlformats.org/markup-compatibility/2006">
          <mc:Choice Requires="x14">
            <control shapeId="25187" r:id="rId316" name="Group Box 611">
              <controlPr defaultSize="0" autoFill="0" autoPict="0">
                <anchor moveWithCells="1">
                  <from>
                    <xdr:col>8</xdr:col>
                    <xdr:colOff>0</xdr:colOff>
                    <xdr:row>52</xdr:row>
                    <xdr:rowOff>0</xdr:rowOff>
                  </from>
                  <to>
                    <xdr:col>15</xdr:col>
                    <xdr:colOff>0</xdr:colOff>
                    <xdr:row>53</xdr:row>
                    <xdr:rowOff>0</xdr:rowOff>
                  </to>
                </anchor>
              </controlPr>
            </control>
          </mc:Choice>
        </mc:AlternateContent>
        <mc:AlternateContent xmlns:mc="http://schemas.openxmlformats.org/markup-compatibility/2006">
          <mc:Choice Requires="x14">
            <control shapeId="25188" r:id="rId317" name="Group Box 612">
              <controlPr defaultSize="0" autoFill="0" autoPict="0">
                <anchor moveWithCells="1">
                  <from>
                    <xdr:col>8</xdr:col>
                    <xdr:colOff>0</xdr:colOff>
                    <xdr:row>53</xdr:row>
                    <xdr:rowOff>0</xdr:rowOff>
                  </from>
                  <to>
                    <xdr:col>15</xdr:col>
                    <xdr:colOff>0</xdr:colOff>
                    <xdr:row>54</xdr:row>
                    <xdr:rowOff>0</xdr:rowOff>
                  </to>
                </anchor>
              </controlPr>
            </control>
          </mc:Choice>
        </mc:AlternateContent>
        <mc:AlternateContent xmlns:mc="http://schemas.openxmlformats.org/markup-compatibility/2006">
          <mc:Choice Requires="x14">
            <control shapeId="25189" r:id="rId318" name="Group Box 613">
              <controlPr defaultSize="0" autoFill="0" autoPict="0">
                <anchor moveWithCells="1">
                  <from>
                    <xdr:col>8</xdr:col>
                    <xdr:colOff>0</xdr:colOff>
                    <xdr:row>54</xdr:row>
                    <xdr:rowOff>0</xdr:rowOff>
                  </from>
                  <to>
                    <xdr:col>15</xdr:col>
                    <xdr:colOff>0</xdr:colOff>
                    <xdr:row>55</xdr:row>
                    <xdr:rowOff>0</xdr:rowOff>
                  </to>
                </anchor>
              </controlPr>
            </control>
          </mc:Choice>
        </mc:AlternateContent>
        <mc:AlternateContent xmlns:mc="http://schemas.openxmlformats.org/markup-compatibility/2006">
          <mc:Choice Requires="x14">
            <control shapeId="25190" r:id="rId319" name="Group Box 614">
              <controlPr defaultSize="0" autoFill="0" autoPict="0">
                <anchor moveWithCells="1">
                  <from>
                    <xdr:col>8</xdr:col>
                    <xdr:colOff>0</xdr:colOff>
                    <xdr:row>47</xdr:row>
                    <xdr:rowOff>0</xdr:rowOff>
                  </from>
                  <to>
                    <xdr:col>15</xdr:col>
                    <xdr:colOff>0</xdr:colOff>
                    <xdr:row>48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3" id="{9AA11008-DAA1-4660-8D2A-C44EE012F719}">
            <xm:f>#REF!=DROPDOWN!$A$10</xm:f>
            <x14:dxf>
              <font>
                <color theme="0" tint="-0.24994659260841701"/>
              </font>
            </x14:dxf>
          </x14:cfRule>
          <xm:sqref>C15:D55 F15:F55</xm:sqref>
        </x14:conditionalFormatting>
        <x14:conditionalFormatting xmlns:xm="http://schemas.microsoft.com/office/excel/2006/main">
          <x14:cfRule type="expression" priority="56" id="{4F5AA481-3279-43B1-B7B7-96AC70FB6814}">
            <xm:f>#REF!=DROPDOWN!$G$9</xm:f>
            <x14:dxf>
              <font>
                <b/>
                <i val="0"/>
              </font>
            </x14:dxf>
          </x14:cfRule>
          <xm:sqref>C15:C55</xm:sqref>
        </x14:conditionalFormatting>
        <x14:conditionalFormatting xmlns:xm="http://schemas.microsoft.com/office/excel/2006/main">
          <x14:cfRule type="expression" priority="31" id="{BD5EAF0D-CFEA-4630-A893-9C070A7427EF}">
            <xm:f>#REF!=DROPDOWN!$G$9</xm:f>
            <x14:dxf>
              <font>
                <b/>
                <i val="0"/>
              </font>
            </x14:dxf>
          </x14:cfRule>
          <xm:sqref>D15:D55 F15:F55</xm:sqref>
        </x14:conditionalFormatting>
        <x14:conditionalFormatting xmlns:xm="http://schemas.microsoft.com/office/excel/2006/main">
          <x14:cfRule type="expression" priority="58" id="{EC3B9657-8369-4CF6-8E6C-0148113274B4}">
            <xm:f>$G15=DROPDOWN!$A$10</xm:f>
            <x14:dxf>
              <font>
                <color theme="0" tint="-0.24994659260841701"/>
              </font>
            </x14:dxf>
          </x14:cfRule>
          <xm:sqref>G15:Q55 T18:T55</xm:sqref>
        </x14:conditionalFormatting>
        <x14:conditionalFormatting xmlns:xm="http://schemas.microsoft.com/office/excel/2006/main">
          <x14:cfRule type="expression" priority="4" id="{658721EB-12C6-4862-BA42-F1C77F9C2327}">
            <xm:f>$G15=DROPDOWN!$A$10</xm:f>
            <x14:dxf>
              <font>
                <color theme="0" tint="-0.24994659260841701"/>
              </font>
            </x14:dxf>
          </x14:cfRule>
          <xm:sqref>T15:T16</xm:sqref>
        </x14:conditionalFormatting>
        <x14:conditionalFormatting xmlns:xm="http://schemas.microsoft.com/office/excel/2006/main">
          <x14:cfRule type="expression" priority="2" id="{102BA7C0-9E79-47F7-B549-6BB49EF42025}">
            <xm:f>$G17=DROPDOWN!$A$10</xm:f>
            <x14:dxf>
              <font>
                <color theme="0" tint="-0.24994659260841701"/>
              </font>
            </x14:dxf>
          </x14:cfRule>
          <xm:sqref>T17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DROPDOWN!$D$8:$D$13</xm:f>
          </x14:formula1>
          <xm:sqref>P15:P55 H15:H55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B1:Z55"/>
  <sheetViews>
    <sheetView showGridLines="0" showRowColHeaders="0" topLeftCell="A2" zoomScaleNormal="100" workbookViewId="0">
      <pane xSplit="6" ySplit="11" topLeftCell="G13" activePane="bottomRight" state="frozen"/>
      <selection activeCell="A2" sqref="A2"/>
      <selection pane="topRight" activeCell="G2" sqref="G2"/>
      <selection pane="bottomLeft" activeCell="A13" sqref="A13"/>
      <selection pane="bottomRight" activeCell="G13" sqref="G13"/>
    </sheetView>
  </sheetViews>
  <sheetFormatPr baseColWidth="10" defaultColWidth="11.42578125" defaultRowHeight="15" x14ac:dyDescent="0.25"/>
  <cols>
    <col min="1" max="1" width="1.5703125" style="4" customWidth="1"/>
    <col min="2" max="2" width="27.140625" style="4" customWidth="1"/>
    <col min="3" max="3" width="4.42578125" style="4" customWidth="1"/>
    <col min="4" max="4" width="43.85546875" style="5" customWidth="1"/>
    <col min="5" max="5" width="10.5703125" style="5" customWidth="1"/>
    <col min="6" max="6" width="1.5703125" style="5" customWidth="1"/>
    <col min="7" max="26" width="10.5703125" style="4" customWidth="1"/>
    <col min="27" max="16384" width="11.42578125" style="4"/>
  </cols>
  <sheetData>
    <row r="1" spans="2:26" s="62" customFormat="1" hidden="1" x14ac:dyDescent="0.25">
      <c r="D1" s="32"/>
      <c r="E1" s="32"/>
      <c r="F1" s="32"/>
    </row>
    <row r="2" spans="2:26" s="73" customFormat="1" ht="20.100000000000001" customHeight="1" x14ac:dyDescent="0.25">
      <c r="B2" s="76" t="s">
        <v>336</v>
      </c>
    </row>
    <row r="3" spans="2:26" s="52" customFormat="1" ht="15" customHeight="1" x14ac:dyDescent="0.25">
      <c r="B3" s="345" t="s">
        <v>48</v>
      </c>
      <c r="G3" s="54"/>
    </row>
    <row r="4" spans="2:26" s="52" customFormat="1" ht="21" customHeight="1" x14ac:dyDescent="0.35">
      <c r="B4" s="341" t="str">
        <f>CONCATENATE('Ihre Notizen'!B4," ",'0_Allg_Eingaben'!C15," | ",'0_Allg_Eingaben'!C17)</f>
        <v>Prozessbegleitende Nachhaltigkeitsbewertung Muster | 1.Bewertung</v>
      </c>
      <c r="G4" s="54"/>
      <c r="H4" s="57"/>
      <c r="I4" s="55"/>
      <c r="J4" s="55"/>
    </row>
    <row r="5" spans="2:26" s="52" customFormat="1" ht="3.95" customHeight="1" x14ac:dyDescent="0.25">
      <c r="C5" s="58"/>
      <c r="D5" s="59"/>
      <c r="E5" s="59"/>
      <c r="F5" s="59"/>
      <c r="G5" s="54"/>
      <c r="I5" s="55"/>
      <c r="J5" s="55"/>
    </row>
    <row r="6" spans="2:26" s="47" customFormat="1" ht="3.95" customHeight="1" x14ac:dyDescent="0.25">
      <c r="C6" s="48"/>
      <c r="D6" s="49"/>
      <c r="E6" s="49"/>
      <c r="F6" s="49"/>
      <c r="G6" s="50"/>
      <c r="I6" s="51"/>
      <c r="J6" s="51"/>
    </row>
    <row r="7" spans="2:26" ht="3.95" customHeight="1" x14ac:dyDescent="0.25">
      <c r="B7" s="13"/>
      <c r="C7" s="14"/>
    </row>
    <row r="8" spans="2:26" s="6" customFormat="1" ht="42.95" customHeight="1" x14ac:dyDescent="0.4">
      <c r="B8" s="344" t="s">
        <v>192</v>
      </c>
      <c r="C8" s="18"/>
      <c r="D8" s="35"/>
      <c r="E8" s="35"/>
      <c r="F8" s="35"/>
      <c r="G8" s="394" t="s">
        <v>237</v>
      </c>
      <c r="H8" s="394"/>
      <c r="I8" s="394"/>
      <c r="J8" s="394"/>
      <c r="K8" s="394"/>
      <c r="L8" s="394"/>
      <c r="M8" s="394"/>
      <c r="N8" s="394"/>
      <c r="O8" s="394"/>
      <c r="P8" s="394"/>
      <c r="Q8" s="394"/>
      <c r="R8" s="394"/>
      <c r="S8" s="394"/>
      <c r="T8" s="88"/>
      <c r="U8" s="88"/>
      <c r="V8" s="88"/>
      <c r="W8" s="88"/>
      <c r="X8" s="88"/>
      <c r="Y8" s="88"/>
      <c r="Z8" s="88"/>
    </row>
    <row r="9" spans="2:26" s="6" customFormat="1" ht="20.45" customHeight="1" x14ac:dyDescent="0.4">
      <c r="B9" s="34"/>
      <c r="D9" s="35"/>
      <c r="E9" s="35"/>
      <c r="F9" s="35"/>
    </row>
    <row r="10" spans="2:26" s="2" customFormat="1" ht="27.6" customHeight="1" x14ac:dyDescent="0.25">
      <c r="B10" s="89" t="s">
        <v>42</v>
      </c>
      <c r="C10" s="390" t="s">
        <v>209</v>
      </c>
      <c r="D10" s="390"/>
      <c r="E10" s="10" t="s">
        <v>69</v>
      </c>
      <c r="F10" s="87"/>
      <c r="G10" s="10" t="s">
        <v>9</v>
      </c>
      <c r="H10" s="10" t="s">
        <v>94</v>
      </c>
      <c r="I10" s="10" t="s">
        <v>95</v>
      </c>
      <c r="J10" s="10" t="s">
        <v>96</v>
      </c>
      <c r="K10" s="10" t="s">
        <v>97</v>
      </c>
      <c r="L10" s="10" t="s">
        <v>98</v>
      </c>
      <c r="M10" s="10" t="s">
        <v>99</v>
      </c>
      <c r="N10" s="10" t="s">
        <v>100</v>
      </c>
      <c r="O10" s="10" t="s">
        <v>101</v>
      </c>
      <c r="P10" s="10" t="s">
        <v>102</v>
      </c>
      <c r="Q10" s="10" t="s">
        <v>103</v>
      </c>
      <c r="R10" s="10" t="s">
        <v>104</v>
      </c>
      <c r="S10" s="10" t="s">
        <v>105</v>
      </c>
      <c r="T10" s="10" t="s">
        <v>106</v>
      </c>
      <c r="U10" s="10" t="s">
        <v>107</v>
      </c>
      <c r="V10" s="10" t="s">
        <v>108</v>
      </c>
      <c r="W10" s="10" t="s">
        <v>109</v>
      </c>
      <c r="X10" s="10" t="s">
        <v>110</v>
      </c>
      <c r="Y10" s="10" t="s">
        <v>111</v>
      </c>
      <c r="Z10" s="10" t="s">
        <v>112</v>
      </c>
    </row>
    <row r="11" spans="2:26" s="141" customFormat="1" ht="17.25" hidden="1" x14ac:dyDescent="0.25">
      <c r="B11" s="137"/>
      <c r="C11" s="137"/>
      <c r="D11" s="138"/>
      <c r="E11" s="139"/>
      <c r="F11" s="138"/>
      <c r="G11" s="140" t="s">
        <v>73</v>
      </c>
      <c r="H11" s="140" t="s">
        <v>74</v>
      </c>
      <c r="I11" s="140" t="s">
        <v>75</v>
      </c>
      <c r="J11" s="140" t="s">
        <v>76</v>
      </c>
      <c r="K11" s="140" t="s">
        <v>77</v>
      </c>
      <c r="L11" s="140" t="s">
        <v>78</v>
      </c>
      <c r="M11" s="140" t="s">
        <v>79</v>
      </c>
      <c r="N11" s="140" t="s">
        <v>80</v>
      </c>
      <c r="O11" s="140" t="s">
        <v>81</v>
      </c>
      <c r="P11" s="140" t="s">
        <v>82</v>
      </c>
      <c r="Q11" s="140" t="s">
        <v>83</v>
      </c>
      <c r="R11" s="140" t="s">
        <v>84</v>
      </c>
      <c r="S11" s="140" t="s">
        <v>85</v>
      </c>
      <c r="T11" s="140" t="s">
        <v>86</v>
      </c>
      <c r="U11" s="140" t="s">
        <v>87</v>
      </c>
      <c r="V11" s="140" t="s">
        <v>88</v>
      </c>
      <c r="W11" s="140" t="s">
        <v>89</v>
      </c>
      <c r="X11" s="140" t="s">
        <v>90</v>
      </c>
      <c r="Y11" s="140" t="s">
        <v>91</v>
      </c>
      <c r="Z11" s="140" t="s">
        <v>92</v>
      </c>
    </row>
    <row r="12" spans="2:26" ht="3.95" customHeight="1" x14ac:dyDescent="0.25">
      <c r="D12" s="15"/>
      <c r="E12" s="15"/>
      <c r="F12" s="15"/>
    </row>
    <row r="13" spans="2:26" x14ac:dyDescent="0.25">
      <c r="B13" s="33" t="str">
        <f>Filter_Kriterienpruefung!N1</f>
        <v>VS | Leistungsfähigkeit</v>
      </c>
      <c r="C13" s="16" t="str">
        <f>Filter_Kriterienpruefung!M1</f>
        <v>1a</v>
      </c>
      <c r="D13" s="15" t="str">
        <f>Filter_Kriterienpruefung!O1</f>
        <v>Leistungsfähigkeit (System A)</v>
      </c>
      <c r="E13" s="90">
        <v>-2</v>
      </c>
      <c r="F13" s="15"/>
      <c r="G13" s="158">
        <v>-2</v>
      </c>
      <c r="H13" s="158">
        <v>1</v>
      </c>
      <c r="I13" s="158">
        <v>0</v>
      </c>
      <c r="J13" s="158"/>
      <c r="K13" s="158"/>
      <c r="L13" s="158"/>
      <c r="M13" s="158"/>
      <c r="N13" s="158"/>
      <c r="O13" s="158"/>
      <c r="P13" s="158"/>
      <c r="Q13" s="158"/>
      <c r="R13" s="158"/>
      <c r="S13" s="158"/>
      <c r="T13" s="158"/>
      <c r="U13" s="158"/>
      <c r="V13" s="158"/>
      <c r="W13" s="158"/>
      <c r="X13" s="158"/>
      <c r="Y13" s="158"/>
      <c r="Z13" s="158"/>
    </row>
    <row r="14" spans="2:26" x14ac:dyDescent="0.25">
      <c r="B14" s="33" t="str">
        <f>Filter_Kriterienpruefung!N2</f>
        <v>VS | Leistungsfähigkeit</v>
      </c>
      <c r="C14" s="16" t="str">
        <f>Filter_Kriterienpruefung!M2</f>
        <v>1b</v>
      </c>
      <c r="D14" s="15" t="str">
        <f>Filter_Kriterienpruefung!O2</f>
        <v>Leistungsfähigkeit (System B)</v>
      </c>
      <c r="E14" s="90">
        <v>-1</v>
      </c>
      <c r="F14" s="15"/>
      <c r="G14" s="158">
        <v>-1</v>
      </c>
      <c r="H14" s="158">
        <v>2</v>
      </c>
      <c r="I14" s="158">
        <v>1</v>
      </c>
      <c r="J14" s="158"/>
      <c r="K14" s="158"/>
      <c r="L14" s="158"/>
      <c r="M14" s="158"/>
      <c r="N14" s="158"/>
      <c r="O14" s="158"/>
      <c r="P14" s="158"/>
      <c r="Q14" s="158"/>
      <c r="R14" s="158"/>
      <c r="S14" s="158"/>
      <c r="T14" s="158"/>
      <c r="U14" s="158"/>
      <c r="V14" s="158"/>
      <c r="W14" s="158"/>
      <c r="X14" s="158"/>
      <c r="Y14" s="158"/>
      <c r="Z14" s="158"/>
    </row>
    <row r="15" spans="2:26" x14ac:dyDescent="0.25">
      <c r="B15" s="33" t="str">
        <f>Filter_Kriterienpruefung!N3</f>
        <v>VS | Resilienz-Strukturen</v>
      </c>
      <c r="C15" s="16" t="str">
        <f>Filter_Kriterienpruefung!M3</f>
        <v>2a</v>
      </c>
      <c r="D15" s="15" t="str">
        <f>Filter_Kriterienpruefung!O3</f>
        <v>Störungsanfälligkeit (System A)</v>
      </c>
      <c r="E15" s="90">
        <v>0</v>
      </c>
      <c r="F15" s="15"/>
      <c r="G15" s="158">
        <v>0</v>
      </c>
      <c r="H15" s="158">
        <v>0</v>
      </c>
      <c r="I15" s="158">
        <v>2</v>
      </c>
      <c r="J15" s="158"/>
      <c r="K15" s="158"/>
      <c r="L15" s="158"/>
      <c r="M15" s="158"/>
      <c r="N15" s="158"/>
      <c r="O15" s="158"/>
      <c r="P15" s="158"/>
      <c r="Q15" s="158"/>
      <c r="R15" s="158"/>
      <c r="S15" s="158"/>
      <c r="T15" s="158"/>
      <c r="U15" s="158"/>
      <c r="V15" s="158"/>
      <c r="W15" s="158"/>
      <c r="X15" s="158"/>
      <c r="Y15" s="158"/>
      <c r="Z15" s="158"/>
    </row>
    <row r="16" spans="2:26" x14ac:dyDescent="0.25">
      <c r="B16" s="33" t="str">
        <f>Filter_Kriterienpruefung!N4</f>
        <v>VS | Resilienz-Strukturen</v>
      </c>
      <c r="C16" s="16" t="str">
        <f>Filter_Kriterienpruefung!M4</f>
        <v>2b</v>
      </c>
      <c r="D16" s="15" t="str">
        <f>Filter_Kriterienpruefung!O4</f>
        <v>Störungsanfälligkeit (System B)</v>
      </c>
      <c r="E16" s="90">
        <v>1</v>
      </c>
      <c r="F16" s="15"/>
      <c r="G16" s="158">
        <v>1</v>
      </c>
      <c r="H16" s="158">
        <v>0</v>
      </c>
      <c r="I16" s="158">
        <v>0</v>
      </c>
      <c r="J16" s="158"/>
      <c r="K16" s="158"/>
      <c r="L16" s="158"/>
      <c r="M16" s="158"/>
      <c r="N16" s="158"/>
      <c r="O16" s="158"/>
      <c r="P16" s="158"/>
      <c r="Q16" s="158"/>
      <c r="R16" s="158"/>
      <c r="S16" s="158"/>
      <c r="T16" s="158"/>
      <c r="U16" s="158"/>
      <c r="V16" s="158"/>
      <c r="W16" s="158"/>
      <c r="X16" s="158"/>
      <c r="Y16" s="158"/>
      <c r="Z16" s="158"/>
    </row>
    <row r="17" spans="2:26" x14ac:dyDescent="0.25">
      <c r="B17" s="33" t="str">
        <f>Filter_Kriterienpruefung!N5</f>
        <v>VS | Resilienz-Strukturen</v>
      </c>
      <c r="C17" s="16" t="str">
        <f>Filter_Kriterienpruefung!M5</f>
        <v>3a</v>
      </c>
      <c r="D17" s="15" t="str">
        <f>Filter_Kriterienpruefung!O5</f>
        <v>Abhängigkeit (System A)</v>
      </c>
      <c r="E17" s="90">
        <v>2</v>
      </c>
      <c r="F17" s="15"/>
      <c r="G17" s="158">
        <v>2</v>
      </c>
      <c r="H17" s="158">
        <v>-1</v>
      </c>
      <c r="I17" s="158">
        <v>0</v>
      </c>
      <c r="J17" s="158"/>
      <c r="K17" s="158"/>
      <c r="L17" s="158"/>
      <c r="M17" s="158"/>
      <c r="N17" s="158"/>
      <c r="O17" s="158"/>
      <c r="P17" s="158"/>
      <c r="Q17" s="158"/>
      <c r="R17" s="158"/>
      <c r="S17" s="158"/>
      <c r="T17" s="158"/>
      <c r="U17" s="158"/>
      <c r="V17" s="158"/>
      <c r="W17" s="158"/>
      <c r="X17" s="158"/>
      <c r="Y17" s="158"/>
      <c r="Z17" s="158"/>
    </row>
    <row r="18" spans="2:26" x14ac:dyDescent="0.25">
      <c r="B18" s="33" t="str">
        <f>Filter_Kriterienpruefung!N6</f>
        <v>VS | Resilienz-Strukturen</v>
      </c>
      <c r="C18" s="16" t="str">
        <f>Filter_Kriterienpruefung!M6</f>
        <v>3b</v>
      </c>
      <c r="D18" s="15" t="str">
        <f>Filter_Kriterienpruefung!O6</f>
        <v>Abhängigkeit (System B)</v>
      </c>
      <c r="E18" s="90">
        <v>0</v>
      </c>
      <c r="F18" s="15"/>
      <c r="G18" s="158">
        <v>0</v>
      </c>
      <c r="H18" s="158">
        <v>1</v>
      </c>
      <c r="I18" s="158">
        <v>-1</v>
      </c>
      <c r="J18" s="158"/>
      <c r="K18" s="158"/>
      <c r="L18" s="158"/>
      <c r="M18" s="158"/>
      <c r="N18" s="158"/>
      <c r="O18" s="158"/>
      <c r="P18" s="158"/>
      <c r="Q18" s="158"/>
      <c r="R18" s="158"/>
      <c r="S18" s="158"/>
      <c r="T18" s="158"/>
      <c r="U18" s="158"/>
      <c r="V18" s="158"/>
      <c r="W18" s="158"/>
      <c r="X18" s="158"/>
      <c r="Y18" s="158"/>
      <c r="Z18" s="158"/>
    </row>
    <row r="19" spans="2:26" x14ac:dyDescent="0.25">
      <c r="B19" s="33" t="str">
        <f>Filter_Kriterienpruefung!N7</f>
        <v>VS | Resilienz-Strukturen</v>
      </c>
      <c r="C19" s="16">
        <f>Filter_Kriterienpruefung!M7</f>
        <v>4</v>
      </c>
      <c r="D19" s="15" t="str">
        <f>Filter_Kriterienpruefung!O7</f>
        <v xml:space="preserve">Technologische Anpassungsfähigkeit </v>
      </c>
      <c r="E19" s="90">
        <v>0</v>
      </c>
      <c r="F19" s="15"/>
      <c r="G19" s="158">
        <v>0</v>
      </c>
      <c r="H19" s="158">
        <v>-1</v>
      </c>
      <c r="I19" s="158">
        <v>1</v>
      </c>
      <c r="J19" s="158"/>
      <c r="K19" s="158"/>
      <c r="L19" s="158"/>
      <c r="M19" s="158"/>
      <c r="N19" s="158"/>
      <c r="O19" s="158"/>
      <c r="P19" s="158"/>
      <c r="Q19" s="158"/>
      <c r="R19" s="158"/>
      <c r="S19" s="158"/>
      <c r="T19" s="158"/>
      <c r="U19" s="158"/>
      <c r="V19" s="158"/>
      <c r="W19" s="158"/>
      <c r="X19" s="158"/>
      <c r="Y19" s="158"/>
      <c r="Z19" s="158"/>
    </row>
    <row r="20" spans="2:26" x14ac:dyDescent="0.25">
      <c r="B20" s="33" t="str">
        <f>Filter_Kriterienpruefung!N8</f>
        <v>VS | Resilienz-Ressourcen</v>
      </c>
      <c r="C20" s="16" t="str">
        <f>Filter_Kriterienpruefung!M8</f>
        <v>5a</v>
      </c>
      <c r="D20" s="15" t="str">
        <f>Filter_Kriterienpruefung!O8</f>
        <v>Redundanz im technischen System (System A)</v>
      </c>
      <c r="E20" s="90">
        <v>-1</v>
      </c>
      <c r="F20" s="15"/>
      <c r="G20" s="158">
        <v>-1</v>
      </c>
      <c r="H20" s="158">
        <v>2</v>
      </c>
      <c r="I20" s="158">
        <v>-1</v>
      </c>
      <c r="J20" s="158"/>
      <c r="K20" s="158"/>
      <c r="L20" s="158"/>
      <c r="M20" s="158"/>
      <c r="N20" s="158"/>
      <c r="O20" s="158"/>
      <c r="P20" s="158"/>
      <c r="Q20" s="158"/>
      <c r="R20" s="158"/>
      <c r="S20" s="158"/>
      <c r="T20" s="158"/>
      <c r="U20" s="158"/>
      <c r="V20" s="158"/>
      <c r="W20" s="158"/>
      <c r="X20" s="158"/>
      <c r="Y20" s="158"/>
      <c r="Z20" s="158"/>
    </row>
    <row r="21" spans="2:26" x14ac:dyDescent="0.25">
      <c r="B21" s="33" t="str">
        <f>Filter_Kriterienpruefung!N9</f>
        <v>VS | Resilienz-Ressourcen</v>
      </c>
      <c r="C21" s="16" t="str">
        <f>Filter_Kriterienpruefung!M9</f>
        <v>5b</v>
      </c>
      <c r="D21" s="15" t="str">
        <f>Filter_Kriterienpruefung!O9</f>
        <v>Redundanz im technischen System (System B)</v>
      </c>
      <c r="E21" s="90">
        <v>1</v>
      </c>
      <c r="F21" s="15"/>
      <c r="G21" s="158">
        <v>1</v>
      </c>
      <c r="H21" s="158">
        <v>1</v>
      </c>
      <c r="I21" s="158">
        <v>2</v>
      </c>
      <c r="J21" s="158"/>
      <c r="K21" s="158"/>
      <c r="L21" s="158"/>
      <c r="M21" s="158"/>
      <c r="N21" s="158"/>
      <c r="O21" s="158"/>
      <c r="P21" s="158"/>
      <c r="Q21" s="158"/>
      <c r="R21" s="158"/>
      <c r="S21" s="158"/>
      <c r="T21" s="158"/>
      <c r="U21" s="158"/>
      <c r="V21" s="158"/>
      <c r="W21" s="158"/>
      <c r="X21" s="158"/>
      <c r="Y21" s="158"/>
      <c r="Z21" s="158"/>
    </row>
    <row r="22" spans="2:26" x14ac:dyDescent="0.25">
      <c r="B22" s="33" t="str">
        <f>Filter_Kriterienpruefung!N10</f>
        <v>VS | Resilienz-Ressourcen</v>
      </c>
      <c r="C22" s="16">
        <f>Filter_Kriterienpruefung!M10</f>
        <v>6</v>
      </c>
      <c r="D22" s="15" t="str">
        <f>Filter_Kriterienpruefung!O10</f>
        <v xml:space="preserve">Redundanz im personellen Bereich </v>
      </c>
      <c r="E22" s="90">
        <v>-1</v>
      </c>
      <c r="F22" s="15"/>
      <c r="G22" s="158">
        <v>-1</v>
      </c>
      <c r="H22" s="158">
        <v>2</v>
      </c>
      <c r="I22" s="158">
        <v>1</v>
      </c>
      <c r="J22" s="158"/>
      <c r="K22" s="158"/>
      <c r="L22" s="158"/>
      <c r="M22" s="158"/>
      <c r="N22" s="158"/>
      <c r="O22" s="158"/>
      <c r="P22" s="158"/>
      <c r="Q22" s="158"/>
      <c r="R22" s="158"/>
      <c r="S22" s="158"/>
      <c r="T22" s="158"/>
      <c r="U22" s="158"/>
      <c r="V22" s="158"/>
      <c r="W22" s="158"/>
      <c r="X22" s="158"/>
      <c r="Y22" s="158"/>
      <c r="Z22" s="158"/>
    </row>
    <row r="23" spans="2:26" x14ac:dyDescent="0.25">
      <c r="B23" s="33" t="str">
        <f>Filter_Kriterienpruefung!N11</f>
        <v>VS | Resilienz-Ressourcen</v>
      </c>
      <c r="C23" s="16">
        <f>Filter_Kriterienpruefung!M11</f>
        <v>7</v>
      </c>
      <c r="D23" s="15" t="str">
        <f>Filter_Kriterienpruefung!O11</f>
        <v>Puffervermögen</v>
      </c>
      <c r="E23" s="90">
        <v>2</v>
      </c>
      <c r="F23" s="15"/>
      <c r="G23" s="158">
        <v>2</v>
      </c>
      <c r="H23" s="158">
        <v>0</v>
      </c>
      <c r="I23" s="158">
        <v>2</v>
      </c>
      <c r="J23" s="158"/>
      <c r="K23" s="158"/>
      <c r="L23" s="158"/>
      <c r="M23" s="158"/>
      <c r="N23" s="158"/>
      <c r="O23" s="158"/>
      <c r="P23" s="158"/>
      <c r="Q23" s="158"/>
      <c r="R23" s="158"/>
      <c r="S23" s="158"/>
      <c r="T23" s="158"/>
      <c r="U23" s="158"/>
      <c r="V23" s="158"/>
      <c r="W23" s="158"/>
      <c r="X23" s="158"/>
      <c r="Y23" s="158"/>
      <c r="Z23" s="158"/>
    </row>
    <row r="24" spans="2:26" x14ac:dyDescent="0.25">
      <c r="B24" s="33" t="str">
        <f>Filter_Kriterienpruefung!N12</f>
        <v>VS | Resilienz-Fähigkeiten</v>
      </c>
      <c r="C24" s="16">
        <f>Filter_Kriterienpruefung!M12</f>
        <v>8</v>
      </c>
      <c r="D24" s="15" t="str">
        <f>Filter_Kriterienpruefung!O12</f>
        <v>Dezentraler/entkoppelter Betrieb</v>
      </c>
      <c r="E24" s="90">
        <v>2</v>
      </c>
      <c r="F24" s="15"/>
      <c r="G24" s="158">
        <v>2</v>
      </c>
      <c r="H24" s="158">
        <v>0</v>
      </c>
      <c r="I24" s="158">
        <v>0</v>
      </c>
      <c r="J24" s="158"/>
      <c r="K24" s="158"/>
      <c r="L24" s="158"/>
      <c r="M24" s="158"/>
      <c r="N24" s="158"/>
      <c r="O24" s="158"/>
      <c r="P24" s="158"/>
      <c r="Q24" s="158"/>
      <c r="R24" s="158"/>
      <c r="S24" s="158"/>
      <c r="T24" s="158"/>
      <c r="U24" s="158"/>
      <c r="V24" s="158"/>
      <c r="W24" s="158"/>
      <c r="X24" s="158"/>
      <c r="Y24" s="158"/>
      <c r="Z24" s="158"/>
    </row>
    <row r="25" spans="2:26" x14ac:dyDescent="0.25">
      <c r="B25" s="33" t="str">
        <f>Filter_Kriterienpruefung!N13</f>
        <v>VS | Resilienz-Fähigkeiten</v>
      </c>
      <c r="C25" s="16">
        <f>Filter_Kriterienpruefung!M13</f>
        <v>9</v>
      </c>
      <c r="D25" s="15" t="str">
        <f>Filter_Kriterienpruefung!O13</f>
        <v>Verfügbarkeit von Fachkräften</v>
      </c>
      <c r="E25" s="90">
        <v>2</v>
      </c>
      <c r="F25" s="15"/>
      <c r="G25" s="158">
        <v>2</v>
      </c>
      <c r="H25" s="158">
        <v>-1</v>
      </c>
      <c r="I25" s="158">
        <v>0</v>
      </c>
      <c r="J25" s="158"/>
      <c r="K25" s="158"/>
      <c r="L25" s="158"/>
      <c r="M25" s="158"/>
      <c r="N25" s="158"/>
      <c r="O25" s="158"/>
      <c r="P25" s="158"/>
      <c r="Q25" s="158"/>
      <c r="R25" s="158"/>
      <c r="S25" s="158"/>
      <c r="T25" s="158"/>
      <c r="U25" s="158"/>
      <c r="V25" s="158"/>
      <c r="W25" s="158"/>
      <c r="X25" s="158"/>
      <c r="Y25" s="158"/>
      <c r="Z25" s="158"/>
    </row>
    <row r="26" spans="2:26" x14ac:dyDescent="0.25">
      <c r="B26" s="33" t="str">
        <f>Filter_Kriterienpruefung!N14</f>
        <v>VS | Resilienz-Fähigkeiten</v>
      </c>
      <c r="C26" s="16">
        <f>Filter_Kriterienpruefung!M14</f>
        <v>10</v>
      </c>
      <c r="D26" s="15" t="str">
        <f>Filter_Kriterienpruefung!O14</f>
        <v>Kosten der Funktionswiederherstellung</v>
      </c>
      <c r="E26" s="90">
        <v>1</v>
      </c>
      <c r="F26" s="15"/>
      <c r="G26" s="158">
        <v>1</v>
      </c>
      <c r="H26" s="158">
        <v>1</v>
      </c>
      <c r="I26" s="158">
        <v>-1</v>
      </c>
      <c r="J26" s="158"/>
      <c r="K26" s="158"/>
      <c r="L26" s="158"/>
      <c r="M26" s="158"/>
      <c r="N26" s="158"/>
      <c r="O26" s="158"/>
      <c r="P26" s="158"/>
      <c r="Q26" s="158"/>
      <c r="R26" s="158"/>
      <c r="S26" s="158"/>
      <c r="T26" s="158"/>
      <c r="U26" s="158"/>
      <c r="V26" s="158"/>
      <c r="W26" s="158"/>
      <c r="X26" s="158"/>
      <c r="Y26" s="158"/>
      <c r="Z26" s="158"/>
    </row>
    <row r="27" spans="2:26" x14ac:dyDescent="0.25">
      <c r="B27" s="33" t="str">
        <f>Filter_Kriterienpruefung!N15</f>
        <v>WuNo | Wirtschaftlichkeit</v>
      </c>
      <c r="C27" s="16">
        <f>Filter_Kriterienpruefung!M15</f>
        <v>11</v>
      </c>
      <c r="D27" s="15" t="str">
        <f>Filter_Kriterienpruefung!O15</f>
        <v>Ökonomische Tragfähigkeit für Betreiber</v>
      </c>
      <c r="E27" s="90">
        <v>2</v>
      </c>
      <c r="F27" s="15"/>
      <c r="G27" s="158">
        <v>2</v>
      </c>
      <c r="H27" s="158">
        <v>-1</v>
      </c>
      <c r="I27" s="158">
        <v>1</v>
      </c>
      <c r="J27" s="158"/>
      <c r="K27" s="158"/>
      <c r="L27" s="158"/>
      <c r="M27" s="158"/>
      <c r="N27" s="158"/>
      <c r="O27" s="158"/>
      <c r="P27" s="158"/>
      <c r="Q27" s="158"/>
      <c r="R27" s="158"/>
      <c r="S27" s="158"/>
      <c r="T27" s="158"/>
      <c r="U27" s="158"/>
      <c r="V27" s="158"/>
      <c r="W27" s="158"/>
      <c r="X27" s="158"/>
      <c r="Y27" s="158"/>
      <c r="Z27" s="158"/>
    </row>
    <row r="28" spans="2:26" ht="15" customHeight="1" x14ac:dyDescent="0.25">
      <c r="B28" s="33" t="str">
        <f>Filter_Kriterienpruefung!N16</f>
        <v>WuNo | Nutzerorientierung</v>
      </c>
      <c r="C28" s="16" t="str">
        <f>Filter_Kriterienpruefung!M16</f>
        <v>12a</v>
      </c>
      <c r="D28" s="15" t="str">
        <f>Filter_Kriterienpruefung!O16</f>
        <v>Qualität und Quantität der Infrastrukturdienstleistung (System A)</v>
      </c>
      <c r="E28" s="90">
        <v>1</v>
      </c>
      <c r="F28" s="15"/>
      <c r="G28" s="158">
        <v>1</v>
      </c>
      <c r="H28" s="158">
        <v>2</v>
      </c>
      <c r="I28" s="158">
        <v>-1</v>
      </c>
      <c r="J28" s="158"/>
      <c r="K28" s="158"/>
      <c r="L28" s="158"/>
      <c r="M28" s="158"/>
      <c r="N28" s="158"/>
      <c r="O28" s="158"/>
      <c r="P28" s="158"/>
      <c r="Q28" s="158"/>
      <c r="R28" s="158"/>
      <c r="S28" s="158"/>
      <c r="T28" s="158"/>
      <c r="U28" s="158"/>
      <c r="V28" s="158"/>
      <c r="W28" s="158"/>
      <c r="X28" s="158"/>
      <c r="Y28" s="158"/>
      <c r="Z28" s="158"/>
    </row>
    <row r="29" spans="2:26" ht="30" x14ac:dyDescent="0.25">
      <c r="B29" s="33" t="str">
        <f>Filter_Kriterienpruefung!N17</f>
        <v>WuNo | Nutzerorientierung</v>
      </c>
      <c r="C29" s="16" t="str">
        <f>Filter_Kriterienpruefung!M17</f>
        <v>12b</v>
      </c>
      <c r="D29" s="15" t="str">
        <f>Filter_Kriterienpruefung!O17</f>
        <v>Qualität und Quantität der Infrastrukturdienstleistung (System B)</v>
      </c>
      <c r="E29" s="90">
        <v>0</v>
      </c>
      <c r="F29" s="15"/>
      <c r="G29" s="158">
        <v>0</v>
      </c>
      <c r="H29" s="158">
        <v>2</v>
      </c>
      <c r="I29" s="158">
        <v>2</v>
      </c>
      <c r="J29" s="158"/>
      <c r="K29" s="158"/>
      <c r="L29" s="158"/>
      <c r="M29" s="158"/>
      <c r="N29" s="158"/>
      <c r="O29" s="158"/>
      <c r="P29" s="158"/>
      <c r="Q29" s="158"/>
      <c r="R29" s="158"/>
      <c r="S29" s="158"/>
      <c r="T29" s="158"/>
      <c r="U29" s="158"/>
      <c r="V29" s="158"/>
      <c r="W29" s="158"/>
      <c r="X29" s="158"/>
      <c r="Y29" s="158"/>
      <c r="Z29" s="158"/>
    </row>
    <row r="30" spans="2:26" x14ac:dyDescent="0.25">
      <c r="B30" s="33" t="str">
        <f>Filter_Kriterienpruefung!N18</f>
        <v>WuNo | Nutzerorientierung</v>
      </c>
      <c r="C30" s="16">
        <f>Filter_Kriterienpruefung!M18</f>
        <v>13</v>
      </c>
      <c r="D30" s="15" t="str">
        <f>Filter_Kriterienpruefung!O18</f>
        <v>Investitionsbedarf für Nutzer</v>
      </c>
      <c r="E30" s="90">
        <v>-1</v>
      </c>
      <c r="F30" s="15"/>
      <c r="G30" s="158">
        <v>-1</v>
      </c>
      <c r="H30" s="158">
        <v>0</v>
      </c>
      <c r="I30" s="158">
        <v>2</v>
      </c>
      <c r="J30" s="158"/>
      <c r="K30" s="158"/>
      <c r="L30" s="158"/>
      <c r="M30" s="158"/>
      <c r="N30" s="158"/>
      <c r="O30" s="158"/>
      <c r="P30" s="158"/>
      <c r="Q30" s="158"/>
      <c r="R30" s="158"/>
      <c r="S30" s="158"/>
      <c r="T30" s="158"/>
      <c r="U30" s="158"/>
      <c r="V30" s="158"/>
      <c r="W30" s="158"/>
      <c r="X30" s="158"/>
      <c r="Y30" s="158"/>
      <c r="Z30" s="158"/>
    </row>
    <row r="31" spans="2:26" x14ac:dyDescent="0.25">
      <c r="B31" s="33" t="str">
        <f>Filter_Kriterienpruefung!N19</f>
        <v>WuNo | Nutzerorientierung</v>
      </c>
      <c r="C31" s="16">
        <f>Filter_Kriterienpruefung!M19</f>
        <v>14</v>
      </c>
      <c r="D31" s="15" t="str">
        <f>Filter_Kriterienpruefung!O19</f>
        <v>Erforderliche Nutzerkompetenz</v>
      </c>
      <c r="E31" s="90">
        <v>1</v>
      </c>
      <c r="F31" s="15"/>
      <c r="G31" s="158">
        <v>1</v>
      </c>
      <c r="H31" s="158">
        <v>0</v>
      </c>
      <c r="I31" s="158">
        <v>0</v>
      </c>
      <c r="J31" s="158"/>
      <c r="K31" s="158"/>
      <c r="L31" s="158"/>
      <c r="M31" s="158"/>
      <c r="N31" s="158"/>
      <c r="O31" s="158"/>
      <c r="P31" s="158"/>
      <c r="Q31" s="158"/>
      <c r="R31" s="158"/>
      <c r="S31" s="158"/>
      <c r="T31" s="158"/>
      <c r="U31" s="158"/>
      <c r="V31" s="158"/>
      <c r="W31" s="158"/>
      <c r="X31" s="158"/>
      <c r="Y31" s="158"/>
      <c r="Z31" s="158"/>
    </row>
    <row r="32" spans="2:26" x14ac:dyDescent="0.25">
      <c r="B32" s="33" t="str">
        <f>Filter_Kriterienpruefung!N20</f>
        <v>WuNo | Nutzerorientierung</v>
      </c>
      <c r="C32" s="16" t="str">
        <f>Filter_Kriterienpruefung!M20</f>
        <v>15a</v>
      </c>
      <c r="D32" s="15" t="str">
        <f>Filter_Kriterienpruefung!O20</f>
        <v>Endverbraucherpreis (System A)</v>
      </c>
      <c r="E32" s="90">
        <v>-2</v>
      </c>
      <c r="F32" s="15"/>
      <c r="G32" s="158">
        <v>-2</v>
      </c>
      <c r="H32" s="158">
        <v>-1</v>
      </c>
      <c r="I32" s="158">
        <v>0</v>
      </c>
      <c r="J32" s="158"/>
      <c r="K32" s="158"/>
      <c r="L32" s="158"/>
      <c r="M32" s="158"/>
      <c r="N32" s="158"/>
      <c r="O32" s="158"/>
      <c r="P32" s="158"/>
      <c r="Q32" s="158"/>
      <c r="R32" s="158"/>
      <c r="S32" s="158"/>
      <c r="T32" s="158"/>
      <c r="U32" s="158"/>
      <c r="V32" s="158"/>
      <c r="W32" s="158"/>
      <c r="X32" s="158"/>
      <c r="Y32" s="158"/>
      <c r="Z32" s="158"/>
    </row>
    <row r="33" spans="2:26" x14ac:dyDescent="0.25">
      <c r="B33" s="33" t="str">
        <f>Filter_Kriterienpruefung!N21</f>
        <v>WuNo | Nutzerorientierung</v>
      </c>
      <c r="C33" s="16" t="str">
        <f>Filter_Kriterienpruefung!M21</f>
        <v>15b</v>
      </c>
      <c r="D33" s="15" t="str">
        <f>Filter_Kriterienpruefung!O21</f>
        <v>Endverbraucherpreis (System B)</v>
      </c>
      <c r="E33" s="90">
        <v>2</v>
      </c>
      <c r="F33" s="15"/>
      <c r="G33" s="158">
        <v>2</v>
      </c>
      <c r="H33" s="158">
        <v>1</v>
      </c>
      <c r="I33" s="158">
        <v>-1</v>
      </c>
      <c r="J33" s="158"/>
      <c r="K33" s="158"/>
      <c r="L33" s="158"/>
      <c r="M33" s="158"/>
      <c r="N33" s="158"/>
      <c r="O33" s="158"/>
      <c r="P33" s="158"/>
      <c r="Q33" s="158"/>
      <c r="R33" s="158"/>
      <c r="S33" s="158"/>
      <c r="T33" s="158"/>
      <c r="U33" s="158"/>
      <c r="V33" s="158"/>
      <c r="W33" s="158"/>
      <c r="X33" s="158"/>
      <c r="Y33" s="158"/>
      <c r="Z33" s="158"/>
    </row>
    <row r="34" spans="2:26" x14ac:dyDescent="0.25">
      <c r="B34" s="33" t="str">
        <f>Filter_Kriterienpruefung!N22</f>
        <v>Rsch | Energie</v>
      </c>
      <c r="C34" s="16">
        <f>Filter_Kriterienpruefung!M22</f>
        <v>16</v>
      </c>
      <c r="D34" s="15" t="str">
        <f>Filter_Kriterienpruefung!O22</f>
        <v>Primärenergieverbrauch</v>
      </c>
      <c r="E34" s="90">
        <v>1</v>
      </c>
      <c r="F34" s="15"/>
      <c r="G34" s="158">
        <v>1</v>
      </c>
      <c r="H34" s="158">
        <v>-1</v>
      </c>
      <c r="I34" s="158">
        <v>1</v>
      </c>
      <c r="J34" s="158"/>
      <c r="K34" s="158"/>
      <c r="L34" s="158"/>
      <c r="M34" s="158"/>
      <c r="N34" s="158"/>
      <c r="O34" s="158"/>
      <c r="P34" s="158"/>
      <c r="Q34" s="158"/>
      <c r="R34" s="158"/>
      <c r="S34" s="158"/>
      <c r="T34" s="158"/>
      <c r="U34" s="158"/>
      <c r="V34" s="158"/>
      <c r="W34" s="158"/>
      <c r="X34" s="158"/>
      <c r="Y34" s="158"/>
      <c r="Z34" s="158"/>
    </row>
    <row r="35" spans="2:26" x14ac:dyDescent="0.25">
      <c r="B35" s="33" t="str">
        <f>Filter_Kriterienpruefung!N23</f>
        <v>Rsch | Energie</v>
      </c>
      <c r="C35" s="16">
        <f>Filter_Kriterienpruefung!M23</f>
        <v>17</v>
      </c>
      <c r="D35" s="15" t="str">
        <f>Filter_Kriterienpruefung!O23</f>
        <v xml:space="preserve">Endenergieverbrauch </v>
      </c>
      <c r="E35" s="90">
        <v>1</v>
      </c>
      <c r="F35" s="15"/>
      <c r="G35" s="158">
        <v>1</v>
      </c>
      <c r="H35" s="158">
        <v>2</v>
      </c>
      <c r="I35" s="158">
        <v>-1</v>
      </c>
      <c r="J35" s="158"/>
      <c r="K35" s="158"/>
      <c r="L35" s="158"/>
      <c r="M35" s="158"/>
      <c r="N35" s="158"/>
      <c r="O35" s="158"/>
      <c r="P35" s="158"/>
      <c r="Q35" s="158"/>
      <c r="R35" s="158"/>
      <c r="S35" s="158"/>
      <c r="T35" s="158"/>
      <c r="U35" s="158"/>
      <c r="V35" s="158"/>
      <c r="W35" s="158"/>
      <c r="X35" s="158"/>
      <c r="Y35" s="158"/>
      <c r="Z35" s="158"/>
    </row>
    <row r="36" spans="2:26" x14ac:dyDescent="0.25">
      <c r="B36" s="33" t="str">
        <f>Filter_Kriterienpruefung!N24</f>
        <v>Rsch | Fläche und Boden</v>
      </c>
      <c r="C36" s="16">
        <f>Filter_Kriterienpruefung!M24</f>
        <v>18</v>
      </c>
      <c r="D36" s="15" t="str">
        <f>Filter_Kriterienpruefung!O24</f>
        <v>Flächeninanspruchnahme</v>
      </c>
      <c r="E36" s="90">
        <v>2</v>
      </c>
      <c r="F36" s="15"/>
      <c r="G36" s="158">
        <v>2</v>
      </c>
      <c r="H36" s="158">
        <v>2</v>
      </c>
      <c r="I36" s="158">
        <v>2</v>
      </c>
      <c r="J36" s="158"/>
      <c r="K36" s="158"/>
      <c r="L36" s="158"/>
      <c r="M36" s="158"/>
      <c r="N36" s="158"/>
      <c r="O36" s="158"/>
      <c r="P36" s="158"/>
      <c r="Q36" s="158"/>
      <c r="R36" s="158"/>
      <c r="S36" s="158"/>
      <c r="T36" s="158"/>
      <c r="U36" s="158"/>
      <c r="V36" s="158"/>
      <c r="W36" s="158"/>
      <c r="X36" s="158"/>
      <c r="Y36" s="158"/>
      <c r="Z36" s="158"/>
    </row>
    <row r="37" spans="2:26" x14ac:dyDescent="0.25">
      <c r="B37" s="33" t="str">
        <f>Filter_Kriterienpruefung!N25</f>
        <v>Rsch | Fläche und Boden</v>
      </c>
      <c r="C37" s="16">
        <f>Filter_Kriterienpruefung!M25</f>
        <v>19</v>
      </c>
      <c r="D37" s="15" t="str">
        <f>Filter_Kriterienpruefung!O25</f>
        <v>Schädliche Bodenveränderungen</v>
      </c>
      <c r="E37" s="90">
        <v>0</v>
      </c>
      <c r="F37" s="15"/>
      <c r="G37" s="158">
        <v>0</v>
      </c>
      <c r="H37" s="158">
        <v>2</v>
      </c>
      <c r="I37" s="158">
        <v>2</v>
      </c>
      <c r="J37" s="158"/>
      <c r="K37" s="158"/>
      <c r="L37" s="158"/>
      <c r="M37" s="158"/>
      <c r="N37" s="158"/>
      <c r="O37" s="158"/>
      <c r="P37" s="158"/>
      <c r="Q37" s="158"/>
      <c r="R37" s="158"/>
      <c r="S37" s="158"/>
      <c r="T37" s="158"/>
      <c r="U37" s="158"/>
      <c r="V37" s="158"/>
      <c r="W37" s="158"/>
      <c r="X37" s="158"/>
      <c r="Y37" s="158"/>
      <c r="Z37" s="158"/>
    </row>
    <row r="38" spans="2:26" x14ac:dyDescent="0.25">
      <c r="B38" s="33" t="str">
        <f>Filter_Kriterienpruefung!N26</f>
        <v>Rsch | Rohstoffe</v>
      </c>
      <c r="C38" s="16">
        <f>Filter_Kriterienpruefung!M26</f>
        <v>20</v>
      </c>
      <c r="D38" s="15" t="str">
        <f>Filter_Kriterienpruefung!O26</f>
        <v>Rohstoffbedarf</v>
      </c>
      <c r="E38" s="90">
        <v>2</v>
      </c>
      <c r="F38" s="15"/>
      <c r="G38" s="158">
        <v>2</v>
      </c>
      <c r="H38" s="158">
        <v>1</v>
      </c>
      <c r="I38" s="158">
        <v>2</v>
      </c>
      <c r="J38" s="158"/>
      <c r="K38" s="158"/>
      <c r="L38" s="158"/>
      <c r="M38" s="158"/>
      <c r="N38" s="158"/>
      <c r="O38" s="158"/>
      <c r="P38" s="158"/>
      <c r="Q38" s="158"/>
      <c r="R38" s="158"/>
      <c r="S38" s="158"/>
      <c r="T38" s="158"/>
      <c r="U38" s="158"/>
      <c r="V38" s="158"/>
      <c r="W38" s="158"/>
      <c r="X38" s="158"/>
      <c r="Y38" s="158"/>
      <c r="Z38" s="158"/>
    </row>
    <row r="39" spans="2:26" x14ac:dyDescent="0.25">
      <c r="B39" s="33" t="str">
        <f>Filter_Kriterienpruefung!N27</f>
        <v>Rsch | Rohstoffe</v>
      </c>
      <c r="C39" s="16">
        <f>Filter_Kriterienpruefung!M27</f>
        <v>21</v>
      </c>
      <c r="D39" s="15" t="str">
        <f>Filter_Kriterienpruefung!O27</f>
        <v>Abhängigkeit von kritischen Rohstoffen</v>
      </c>
      <c r="E39" s="90">
        <v>-1</v>
      </c>
      <c r="F39" s="15"/>
      <c r="G39" s="158">
        <v>-1</v>
      </c>
      <c r="H39" s="158">
        <v>2</v>
      </c>
      <c r="I39" s="158">
        <v>1</v>
      </c>
      <c r="J39" s="158"/>
      <c r="K39" s="158"/>
      <c r="L39" s="158"/>
      <c r="M39" s="158"/>
      <c r="N39" s="158"/>
      <c r="O39" s="158"/>
      <c r="P39" s="158"/>
      <c r="Q39" s="158"/>
      <c r="R39" s="158"/>
      <c r="S39" s="158"/>
      <c r="T39" s="158"/>
      <c r="U39" s="158"/>
      <c r="V39" s="158"/>
      <c r="W39" s="158"/>
      <c r="X39" s="158"/>
      <c r="Y39" s="158"/>
      <c r="Z39" s="158"/>
    </row>
    <row r="40" spans="2:26" x14ac:dyDescent="0.25">
      <c r="B40" s="33" t="str">
        <f>Filter_Kriterienpruefung!N28</f>
        <v>Rsch | Wasser und Gewässer</v>
      </c>
      <c r="C40" s="16">
        <f>Filter_Kriterienpruefung!M28</f>
        <v>22</v>
      </c>
      <c r="D40" s="15" t="str">
        <f>Filter_Kriterienpruefung!O28</f>
        <v>Wasserverbrauch</v>
      </c>
      <c r="E40" s="90">
        <v>-1</v>
      </c>
      <c r="F40" s="15"/>
      <c r="G40" s="158">
        <v>-1</v>
      </c>
      <c r="H40" s="158">
        <v>1</v>
      </c>
      <c r="I40" s="158">
        <v>2</v>
      </c>
      <c r="J40" s="158"/>
      <c r="K40" s="158"/>
      <c r="L40" s="158"/>
      <c r="M40" s="158"/>
      <c r="N40" s="158"/>
      <c r="O40" s="158"/>
      <c r="P40" s="158"/>
      <c r="Q40" s="158"/>
      <c r="R40" s="158"/>
      <c r="S40" s="158"/>
      <c r="T40" s="158"/>
      <c r="U40" s="158"/>
      <c r="V40" s="158"/>
      <c r="W40" s="158"/>
      <c r="X40" s="158"/>
      <c r="Y40" s="158"/>
      <c r="Z40" s="158"/>
    </row>
    <row r="41" spans="2:26" x14ac:dyDescent="0.25">
      <c r="B41" s="33" t="str">
        <f>Filter_Kriterienpruefung!N29</f>
        <v>Rsch | Wasser und Gewässer</v>
      </c>
      <c r="C41" s="16">
        <f>Filter_Kriterienpruefung!M29</f>
        <v>23</v>
      </c>
      <c r="D41" s="15" t="str">
        <f>Filter_Kriterienpruefung!O29</f>
        <v>Gewässerqualität</v>
      </c>
      <c r="E41" s="90">
        <v>-1</v>
      </c>
      <c r="F41" s="15"/>
      <c r="G41" s="158">
        <v>-1</v>
      </c>
      <c r="H41" s="158">
        <v>0</v>
      </c>
      <c r="I41" s="158">
        <v>1</v>
      </c>
      <c r="J41" s="158"/>
      <c r="K41" s="158"/>
      <c r="L41" s="158"/>
      <c r="M41" s="158"/>
      <c r="N41" s="158"/>
      <c r="O41" s="158"/>
      <c r="P41" s="158"/>
      <c r="Q41" s="158"/>
      <c r="R41" s="158"/>
      <c r="S41" s="158"/>
      <c r="T41" s="158"/>
      <c r="U41" s="158"/>
      <c r="V41" s="158"/>
      <c r="W41" s="158"/>
      <c r="X41" s="158"/>
      <c r="Y41" s="158"/>
      <c r="Z41" s="158"/>
    </row>
    <row r="42" spans="2:26" x14ac:dyDescent="0.25">
      <c r="B42" s="33" t="str">
        <f>Filter_Kriterienpruefung!N30</f>
        <v>Rsch | Emissionen und Abfall</v>
      </c>
      <c r="C42" s="16">
        <f>Filter_Kriterienpruefung!M30</f>
        <v>24</v>
      </c>
      <c r="D42" s="15" t="str">
        <f>Filter_Kriterienpruefung!O30</f>
        <v>Treibhausgasemissionen</v>
      </c>
      <c r="E42" s="90">
        <v>0</v>
      </c>
      <c r="F42" s="15"/>
      <c r="G42" s="158">
        <v>0</v>
      </c>
      <c r="H42" s="158">
        <v>-1</v>
      </c>
      <c r="I42" s="158">
        <v>0</v>
      </c>
      <c r="J42" s="158"/>
      <c r="K42" s="158"/>
      <c r="L42" s="158"/>
      <c r="M42" s="158"/>
      <c r="N42" s="158"/>
      <c r="O42" s="158"/>
      <c r="P42" s="158"/>
      <c r="Q42" s="158"/>
      <c r="R42" s="158"/>
      <c r="S42" s="158"/>
      <c r="T42" s="158"/>
      <c r="U42" s="158"/>
      <c r="V42" s="158"/>
      <c r="W42" s="158"/>
      <c r="X42" s="158"/>
      <c r="Y42" s="158"/>
      <c r="Z42" s="158"/>
    </row>
    <row r="43" spans="2:26" ht="45" x14ac:dyDescent="0.25">
      <c r="B43" s="33" t="str">
        <f>Filter_Kriterienpruefung!N31</f>
        <v>Rsch | Emissionen und Abfall</v>
      </c>
      <c r="C43" s="16">
        <f>Filter_Kriterienpruefung!M31</f>
        <v>25</v>
      </c>
      <c r="D43" s="15" t="str">
        <f>Filter_Kriterienpruefung!O31</f>
        <v>Emissionen umwelt- und gesundheitsgefährdender Stoffe in Gewässer, Luft, Boden</v>
      </c>
      <c r="E43" s="90">
        <v>-2</v>
      </c>
      <c r="F43" s="15"/>
      <c r="G43" s="158">
        <v>-2</v>
      </c>
      <c r="H43" s="158">
        <v>1</v>
      </c>
      <c r="I43" s="158">
        <v>-1</v>
      </c>
      <c r="J43" s="158"/>
      <c r="K43" s="158"/>
      <c r="L43" s="158"/>
      <c r="M43" s="158"/>
      <c r="N43" s="158"/>
      <c r="O43" s="158"/>
      <c r="P43" s="158"/>
      <c r="Q43" s="158"/>
      <c r="R43" s="158"/>
      <c r="S43" s="158"/>
      <c r="T43" s="158"/>
      <c r="U43" s="158"/>
      <c r="V43" s="158"/>
      <c r="W43" s="158"/>
      <c r="X43" s="158"/>
      <c r="Y43" s="158"/>
      <c r="Z43" s="158"/>
    </row>
    <row r="44" spans="2:26" x14ac:dyDescent="0.25">
      <c r="B44" s="33" t="str">
        <f>Filter_Kriterienpruefung!N32</f>
        <v>Rsch | Emissionen und Abfall</v>
      </c>
      <c r="C44" s="16">
        <f>Filter_Kriterienpruefung!M32</f>
        <v>26</v>
      </c>
      <c r="D44" s="15" t="str">
        <f>Filter_Kriterienpruefung!O32</f>
        <v>Lärmemissionen</v>
      </c>
      <c r="E44" s="90">
        <v>1</v>
      </c>
      <c r="F44" s="15"/>
      <c r="G44" s="158">
        <v>1</v>
      </c>
      <c r="H44" s="158">
        <v>-2</v>
      </c>
      <c r="I44" s="158">
        <v>1</v>
      </c>
      <c r="J44" s="158"/>
      <c r="K44" s="158"/>
      <c r="L44" s="158"/>
      <c r="M44" s="158"/>
      <c r="N44" s="158"/>
      <c r="O44" s="158"/>
      <c r="P44" s="158"/>
      <c r="Q44" s="158"/>
      <c r="R44" s="158"/>
      <c r="S44" s="158"/>
      <c r="T44" s="158"/>
      <c r="U44" s="158"/>
      <c r="V44" s="158"/>
      <c r="W44" s="158"/>
      <c r="X44" s="158"/>
      <c r="Y44" s="158"/>
      <c r="Z44" s="158"/>
    </row>
    <row r="45" spans="2:26" x14ac:dyDescent="0.25">
      <c r="B45" s="33" t="str">
        <f>Filter_Kriterienpruefung!N33</f>
        <v>Rsch | Emissionen und Abfall</v>
      </c>
      <c r="C45" s="16">
        <f>Filter_Kriterienpruefung!M33</f>
        <v>27</v>
      </c>
      <c r="D45" s="15" t="str">
        <f>Filter_Kriterienpruefung!O33</f>
        <v>Abfallaufkommen</v>
      </c>
      <c r="E45" s="90">
        <v>1</v>
      </c>
      <c r="F45" s="15"/>
      <c r="G45" s="158">
        <v>1</v>
      </c>
      <c r="H45" s="158">
        <v>2</v>
      </c>
      <c r="I45" s="158">
        <v>-2</v>
      </c>
      <c r="J45" s="158"/>
      <c r="K45" s="158"/>
      <c r="L45" s="158"/>
      <c r="M45" s="158"/>
      <c r="N45" s="158"/>
      <c r="O45" s="158"/>
      <c r="P45" s="158"/>
      <c r="Q45" s="158"/>
      <c r="R45" s="158"/>
      <c r="S45" s="158"/>
      <c r="T45" s="158"/>
      <c r="U45" s="158"/>
      <c r="V45" s="158"/>
      <c r="W45" s="158"/>
      <c r="X45" s="158"/>
      <c r="Y45" s="158"/>
      <c r="Z45" s="158"/>
    </row>
    <row r="46" spans="2:26" x14ac:dyDescent="0.25">
      <c r="B46" s="33" t="str">
        <f>Filter_Kriterienpruefung!N34</f>
        <v>Rsch | Lebensräume und Arten</v>
      </c>
      <c r="C46" s="16">
        <f>Filter_Kriterienpruefung!M34</f>
        <v>28</v>
      </c>
      <c r="D46" s="15" t="str">
        <f>Filter_Kriterienpruefung!O34</f>
        <v xml:space="preserve">Besonders geschützte Lebensräume und Arten </v>
      </c>
      <c r="E46" s="90">
        <v>1</v>
      </c>
      <c r="F46" s="15"/>
      <c r="G46" s="158">
        <v>1</v>
      </c>
      <c r="H46" s="158">
        <v>1</v>
      </c>
      <c r="I46" s="158">
        <v>2</v>
      </c>
      <c r="J46" s="158">
        <v>0</v>
      </c>
      <c r="K46" s="158">
        <v>2</v>
      </c>
      <c r="L46" s="158"/>
      <c r="M46" s="158"/>
      <c r="N46" s="158"/>
      <c r="O46" s="158"/>
      <c r="P46" s="158"/>
      <c r="Q46" s="158"/>
      <c r="R46" s="158"/>
      <c r="S46" s="158"/>
      <c r="T46" s="158"/>
      <c r="U46" s="158"/>
      <c r="V46" s="158"/>
      <c r="W46" s="158"/>
      <c r="X46" s="158"/>
      <c r="Y46" s="158"/>
      <c r="Z46" s="158"/>
    </row>
    <row r="47" spans="2:26" x14ac:dyDescent="0.25">
      <c r="B47" s="33" t="str">
        <f>Filter_Kriterienpruefung!N35</f>
        <v>Rsch | Nicht stoffgebundene Potenziale</v>
      </c>
      <c r="C47" s="16">
        <f>Filter_Kriterienpruefung!M35</f>
        <v>29</v>
      </c>
      <c r="D47" s="15" t="str">
        <f>Filter_Kriterienpruefung!O35</f>
        <v>Alternative Flächenpotenziale</v>
      </c>
      <c r="E47" s="90">
        <v>2</v>
      </c>
      <c r="F47" s="15"/>
      <c r="G47" s="158">
        <v>2</v>
      </c>
      <c r="H47" s="158">
        <v>1</v>
      </c>
      <c r="I47" s="158">
        <v>1</v>
      </c>
      <c r="J47" s="158"/>
      <c r="K47" s="158"/>
      <c r="L47" s="158"/>
      <c r="M47" s="158"/>
      <c r="N47" s="158"/>
      <c r="O47" s="158"/>
      <c r="P47" s="158"/>
      <c r="Q47" s="158"/>
      <c r="R47" s="158"/>
      <c r="S47" s="158"/>
      <c r="T47" s="158"/>
      <c r="U47" s="158"/>
      <c r="V47" s="158"/>
      <c r="W47" s="158"/>
      <c r="X47" s="158"/>
      <c r="Y47" s="158"/>
      <c r="Z47" s="158"/>
    </row>
    <row r="48" spans="2:26" x14ac:dyDescent="0.25">
      <c r="B48" s="33" t="str">
        <f>Filter_Kriterienpruefung!N36</f>
        <v/>
      </c>
      <c r="C48" s="16" t="str">
        <f>Filter_Kriterienpruefung!M36</f>
        <v/>
      </c>
      <c r="D48" s="15" t="str">
        <f>Filter_Kriterienpruefung!O36</f>
        <v/>
      </c>
      <c r="E48" s="90">
        <v>2</v>
      </c>
      <c r="F48" s="15"/>
      <c r="G48" s="158"/>
      <c r="H48" s="158"/>
      <c r="I48" s="158"/>
      <c r="J48" s="158"/>
      <c r="K48" s="158"/>
      <c r="L48" s="158"/>
      <c r="M48" s="158"/>
      <c r="N48" s="158"/>
      <c r="O48" s="158"/>
      <c r="P48" s="158"/>
      <c r="Q48" s="158"/>
      <c r="R48" s="158"/>
      <c r="S48" s="158"/>
      <c r="T48" s="158"/>
      <c r="U48" s="158"/>
      <c r="V48" s="158"/>
      <c r="W48" s="158"/>
      <c r="X48" s="158"/>
      <c r="Y48" s="158"/>
      <c r="Z48" s="158"/>
    </row>
    <row r="49" spans="2:26" x14ac:dyDescent="0.25">
      <c r="B49" s="33" t="str">
        <f>Filter_Kriterienpruefung!N37</f>
        <v/>
      </c>
      <c r="C49" s="16" t="str">
        <f>Filter_Kriterienpruefung!M37</f>
        <v/>
      </c>
      <c r="D49" s="15" t="str">
        <f>Filter_Kriterienpruefung!O37</f>
        <v/>
      </c>
      <c r="E49" s="90">
        <v>1</v>
      </c>
      <c r="F49" s="15"/>
      <c r="G49" s="158"/>
      <c r="H49" s="158"/>
      <c r="I49" s="158"/>
      <c r="J49" s="158"/>
      <c r="K49" s="158"/>
      <c r="L49" s="158"/>
      <c r="M49" s="158"/>
      <c r="N49" s="158"/>
      <c r="O49" s="158"/>
      <c r="P49" s="158"/>
      <c r="Q49" s="158"/>
      <c r="R49" s="158"/>
      <c r="S49" s="158"/>
      <c r="T49" s="158"/>
      <c r="U49" s="158"/>
      <c r="V49" s="158"/>
      <c r="W49" s="158"/>
      <c r="X49" s="158"/>
      <c r="Y49" s="158"/>
      <c r="Z49" s="158"/>
    </row>
    <row r="50" spans="2:26" x14ac:dyDescent="0.25">
      <c r="B50" s="33" t="str">
        <f>Filter_Kriterienpruefung!N38</f>
        <v/>
      </c>
      <c r="C50" s="16" t="str">
        <f>Filter_Kriterienpruefung!M38</f>
        <v/>
      </c>
      <c r="D50" s="15" t="str">
        <f>Filter_Kriterienpruefung!O38</f>
        <v/>
      </c>
      <c r="E50" s="90">
        <v>0</v>
      </c>
      <c r="F50" s="15"/>
      <c r="G50" s="158"/>
      <c r="H50" s="158"/>
      <c r="I50" s="158"/>
      <c r="J50" s="158"/>
      <c r="K50" s="158"/>
      <c r="L50" s="158"/>
      <c r="M50" s="158"/>
      <c r="N50" s="158"/>
      <c r="O50" s="158"/>
      <c r="P50" s="158"/>
      <c r="Q50" s="158"/>
      <c r="R50" s="158"/>
      <c r="S50" s="158"/>
      <c r="T50" s="158"/>
      <c r="U50" s="158"/>
      <c r="V50" s="158"/>
      <c r="W50" s="158"/>
      <c r="X50" s="158"/>
      <c r="Y50" s="158"/>
      <c r="Z50" s="158"/>
    </row>
    <row r="51" spans="2:26" x14ac:dyDescent="0.25">
      <c r="B51" s="33" t="str">
        <f>Filter_Kriterienpruefung!N39</f>
        <v/>
      </c>
      <c r="C51" s="16" t="str">
        <f>Filter_Kriterienpruefung!M39</f>
        <v/>
      </c>
      <c r="D51" s="15" t="str">
        <f>Filter_Kriterienpruefung!O39</f>
        <v/>
      </c>
      <c r="E51" s="90">
        <v>-2</v>
      </c>
      <c r="F51" s="15"/>
      <c r="G51" s="158"/>
      <c r="H51" s="158"/>
      <c r="I51" s="158"/>
      <c r="J51" s="158"/>
      <c r="K51" s="158"/>
      <c r="L51" s="158"/>
      <c r="M51" s="158"/>
      <c r="N51" s="158"/>
      <c r="O51" s="158"/>
      <c r="P51" s="158"/>
      <c r="Q51" s="158"/>
      <c r="R51" s="158"/>
      <c r="S51" s="158"/>
      <c r="T51" s="158"/>
      <c r="U51" s="158"/>
      <c r="V51" s="158"/>
      <c r="W51" s="158"/>
      <c r="X51" s="158"/>
      <c r="Y51" s="158"/>
      <c r="Z51" s="158"/>
    </row>
    <row r="52" spans="2:26" x14ac:dyDescent="0.25">
      <c r="B52" s="33" t="str">
        <f>Filter_Kriterienpruefung!N40</f>
        <v/>
      </c>
      <c r="C52" s="16" t="str">
        <f>Filter_Kriterienpruefung!M40</f>
        <v/>
      </c>
      <c r="D52" s="15" t="str">
        <f>Filter_Kriterienpruefung!O40</f>
        <v/>
      </c>
      <c r="E52" s="90">
        <v>-1</v>
      </c>
      <c r="F52" s="15"/>
      <c r="G52" s="158"/>
      <c r="H52" s="158"/>
      <c r="I52" s="158"/>
      <c r="J52" s="158"/>
      <c r="K52" s="158"/>
      <c r="L52" s="158"/>
      <c r="M52" s="158"/>
      <c r="N52" s="158"/>
      <c r="O52" s="158"/>
      <c r="P52" s="158"/>
      <c r="Q52" s="158"/>
      <c r="R52" s="158"/>
      <c r="S52" s="158"/>
      <c r="T52" s="158"/>
      <c r="U52" s="158"/>
      <c r="V52" s="158"/>
      <c r="W52" s="158"/>
      <c r="X52" s="158"/>
      <c r="Y52" s="158"/>
      <c r="Z52" s="158"/>
    </row>
    <row r="53" spans="2:26" x14ac:dyDescent="0.25">
      <c r="B53" s="33" t="str">
        <f>Filter_Kriterienpruefung!N41</f>
        <v/>
      </c>
      <c r="C53" s="16" t="str">
        <f>Filter_Kriterienpruefung!M41</f>
        <v/>
      </c>
      <c r="D53" s="15" t="str">
        <f>Filter_Kriterienpruefung!O41</f>
        <v/>
      </c>
      <c r="E53" s="90">
        <v>-1</v>
      </c>
      <c r="F53" s="15"/>
      <c r="G53" s="158"/>
      <c r="H53" s="158"/>
      <c r="I53" s="158"/>
      <c r="J53" s="158"/>
      <c r="K53" s="158"/>
      <c r="L53" s="158"/>
      <c r="M53" s="158"/>
      <c r="N53" s="158"/>
      <c r="O53" s="158"/>
      <c r="P53" s="158"/>
      <c r="Q53" s="158"/>
      <c r="R53" s="158"/>
      <c r="S53" s="158"/>
      <c r="T53" s="158"/>
      <c r="U53" s="158"/>
      <c r="V53" s="158"/>
      <c r="W53" s="158"/>
      <c r="X53" s="158"/>
      <c r="Y53" s="158"/>
      <c r="Z53" s="158"/>
    </row>
    <row r="54" spans="2:26" s="47" customFormat="1" ht="5.0999999999999996" customHeight="1" x14ac:dyDescent="0.25">
      <c r="C54" s="48"/>
      <c r="D54" s="49"/>
      <c r="E54" s="49"/>
      <c r="F54" s="49"/>
      <c r="G54" s="50"/>
      <c r="H54" s="47">
        <v>0</v>
      </c>
      <c r="I54" s="51">
        <v>-1</v>
      </c>
      <c r="J54" s="51"/>
    </row>
    <row r="55" spans="2:26" x14ac:dyDescent="0.25">
      <c r="B55" s="94" t="s">
        <v>93</v>
      </c>
    </row>
  </sheetData>
  <sheetProtection algorithmName="SHA-512" hashValue="+W/hjQTEi9jP617QsoYP3A5AD9aDqR3KVf0Yzhkm+OhYoKvlYtgTcdpIrh2hPOaPAM1SMCZIzClS1de1dEjUjg==" saltValue="c/1Y30LDp2Fe6iKh2zv1Vw==" spinCount="100000" sheet="1" selectLockedCells="1"/>
  <customSheetViews>
    <customSheetView guid="{46FA8FB2-CEEC-41E4-BFE0-0649DAC6661A}" showGridLines="0" showRowCol="0" topLeftCell="A2">
      <selection activeCell="G13" sqref="G13"/>
      <rowBreaks count="1" manualBreakCount="1">
        <brk id="22" min="1" max="5" man="1"/>
      </rowBreaks>
      <pageMargins left="0.70866141732283472" right="0.70866141732283472" top="0.78740157480314965" bottom="0.78740157480314965" header="0.31496062992125984" footer="0.31496062992125984"/>
      <pageSetup paperSize="9" scale="68" fitToHeight="3" orientation="landscape" r:id="rId1"/>
    </customSheetView>
  </customSheetViews>
  <mergeCells count="2">
    <mergeCell ref="G8:S8"/>
    <mergeCell ref="C10:D10"/>
  </mergeCells>
  <phoneticPr fontId="12" type="noConversion"/>
  <conditionalFormatting sqref="E13:E53 H48:Z50">
    <cfRule type="cellIs" dxfId="272" priority="68" operator="equal">
      <formula>"?"</formula>
    </cfRule>
    <cfRule type="cellIs" dxfId="271" priority="69" operator="greaterThan">
      <formula>1</formula>
    </cfRule>
    <cfRule type="cellIs" dxfId="270" priority="70" operator="between">
      <formula>0.2</formula>
      <formula>1</formula>
    </cfRule>
    <cfRule type="cellIs" dxfId="269" priority="71" operator="between">
      <formula>-0.2</formula>
      <formula>0.2</formula>
    </cfRule>
    <cfRule type="cellIs" dxfId="268" priority="72" operator="between">
      <formula>-0.2</formula>
      <formula>-1</formula>
    </cfRule>
    <cfRule type="cellIs" dxfId="267" priority="73" operator="lessThan">
      <formula>-1</formula>
    </cfRule>
  </conditionalFormatting>
  <conditionalFormatting sqref="G51:G53 G13:G47">
    <cfRule type="cellIs" dxfId="266" priority="41" operator="equal">
      <formula>"?"</formula>
    </cfRule>
    <cfRule type="cellIs" dxfId="265" priority="42" operator="greaterThan">
      <formula>1</formula>
    </cfRule>
    <cfRule type="cellIs" dxfId="264" priority="43" operator="between">
      <formula>0.2</formula>
      <formula>1</formula>
    </cfRule>
    <cfRule type="cellIs" dxfId="263" priority="44" operator="between">
      <formula>-0.2</formula>
      <formula>0.2</formula>
    </cfRule>
    <cfRule type="cellIs" dxfId="262" priority="45" operator="between">
      <formula>-0.2</formula>
      <formula>-1</formula>
    </cfRule>
    <cfRule type="cellIs" dxfId="261" priority="46" operator="lessThan">
      <formula>-1</formula>
    </cfRule>
  </conditionalFormatting>
  <conditionalFormatting sqref="G48:G50">
    <cfRule type="cellIs" dxfId="260" priority="33" operator="equal">
      <formula>"?"</formula>
    </cfRule>
    <cfRule type="cellIs" dxfId="259" priority="34" operator="greaterThan">
      <formula>1</formula>
    </cfRule>
    <cfRule type="cellIs" dxfId="258" priority="35" operator="between">
      <formula>0.2</formula>
      <formula>1</formula>
    </cfRule>
    <cfRule type="cellIs" dxfId="257" priority="36" operator="between">
      <formula>-0.2</formula>
      <formula>0.2</formula>
    </cfRule>
    <cfRule type="cellIs" dxfId="256" priority="37" operator="between">
      <formula>-0.2</formula>
      <formula>-1</formula>
    </cfRule>
    <cfRule type="cellIs" dxfId="255" priority="38" operator="lessThan">
      <formula>-1</formula>
    </cfRule>
  </conditionalFormatting>
  <conditionalFormatting sqref="H13:Z47 H51:Z53">
    <cfRule type="cellIs" dxfId="254" priority="9" operator="equal">
      <formula>"?"</formula>
    </cfRule>
    <cfRule type="cellIs" dxfId="253" priority="10" operator="greaterThan">
      <formula>1</formula>
    </cfRule>
    <cfRule type="cellIs" dxfId="252" priority="11" operator="between">
      <formula>0.2</formula>
      <formula>1</formula>
    </cfRule>
    <cfRule type="cellIs" dxfId="251" priority="12" operator="between">
      <formula>-0.2</formula>
      <formula>0.2</formula>
    </cfRule>
    <cfRule type="cellIs" dxfId="250" priority="13" operator="between">
      <formula>-0.2</formula>
      <formula>-1</formula>
    </cfRule>
    <cfRule type="cellIs" dxfId="249" priority="14" operator="lessThan">
      <formula>-1</formula>
    </cfRule>
  </conditionalFormatting>
  <pageMargins left="0.70866141732283472" right="0.70866141732283472" top="0.78740157480314965" bottom="0.78740157480314965" header="0.31496062992125984" footer="0.31496062992125984"/>
  <pageSetup paperSize="9" scale="68" fitToHeight="3" orientation="landscape" r:id="rId2"/>
  <rowBreaks count="1" manualBreakCount="1">
    <brk id="22" min="1" max="5"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74" id="{8C578113-AC87-43E3-8AFD-5A41EAFF40BC}">
            <xm:f>#REF!=DROPDOWN!$A$10</xm:f>
            <x14:dxf>
              <font>
                <color theme="0" tint="-0.24994659260841701"/>
              </font>
            </x14:dxf>
          </x14:cfRule>
          <xm:sqref>B13:F53</xm:sqref>
        </x14:conditionalFormatting>
        <x14:conditionalFormatting xmlns:xm="http://schemas.microsoft.com/office/excel/2006/main">
          <x14:cfRule type="expression" priority="75" id="{C76B9394-CB39-4CF6-A181-A8425FFBF80B}">
            <xm:f>#REF!=DROPDOWN!$G$9</xm:f>
            <x14:dxf>
              <font>
                <b/>
                <i val="0"/>
              </font>
            </x14:dxf>
          </x14:cfRule>
          <xm:sqref>C13:F53</xm:sqref>
        </x14:conditionalFormatting>
        <x14:conditionalFormatting xmlns:xm="http://schemas.microsoft.com/office/excel/2006/main">
          <x14:cfRule type="expression" priority="47" id="{7E45247F-DAC8-4AA7-9DC1-A57D5BBADC4C}">
            <xm:f>#REF!=DROPDOWN!$A$10</xm:f>
            <x14:dxf>
              <font>
                <color theme="0" tint="-0.24994659260841701"/>
              </font>
            </x14:dxf>
          </x14:cfRule>
          <xm:sqref>G51:G53 G13:G47</xm:sqref>
        </x14:conditionalFormatting>
        <x14:conditionalFormatting xmlns:xm="http://schemas.microsoft.com/office/excel/2006/main">
          <x14:cfRule type="expression" priority="48" id="{5F0F00D1-C58D-4747-B28C-B1B5067FBE08}">
            <xm:f>#REF!=DROPDOWN!$G$9</xm:f>
            <x14:dxf>
              <font>
                <b/>
                <i val="0"/>
              </font>
            </x14:dxf>
          </x14:cfRule>
          <xm:sqref>G51:G53 G13:G47 H48:Z50</xm:sqref>
        </x14:conditionalFormatting>
        <x14:conditionalFormatting xmlns:xm="http://schemas.microsoft.com/office/excel/2006/main">
          <x14:cfRule type="expression" priority="39" id="{0D1FBC75-3BB5-420B-9DA8-DB27A41305EB}">
            <xm:f>#REF!=DROPDOWN!$A$10</xm:f>
            <x14:dxf>
              <font>
                <color theme="0" tint="-0.24994659260841701"/>
              </font>
            </x14:dxf>
          </x14:cfRule>
          <xm:sqref>G48:Z50</xm:sqref>
        </x14:conditionalFormatting>
        <x14:conditionalFormatting xmlns:xm="http://schemas.microsoft.com/office/excel/2006/main">
          <x14:cfRule type="expression" priority="40" id="{5C822B61-16D0-4896-994D-5261B118ACE7}">
            <xm:f>#REF!=DROPDOWN!$G$9</xm:f>
            <x14:dxf>
              <font>
                <b/>
                <i val="0"/>
              </font>
            </x14:dxf>
          </x14:cfRule>
          <xm:sqref>G48:G50</xm:sqref>
        </x14:conditionalFormatting>
        <x14:conditionalFormatting xmlns:xm="http://schemas.microsoft.com/office/excel/2006/main">
          <x14:cfRule type="expression" priority="15" id="{067C29B4-4554-4B79-9A93-1B78E13DCDF6}">
            <xm:f>#REF!=DROPDOWN!$A$10</xm:f>
            <x14:dxf>
              <font>
                <color theme="0" tint="-0.24994659260841701"/>
              </font>
            </x14:dxf>
          </x14:cfRule>
          <xm:sqref>H13:Z47 H51:Z53</xm:sqref>
        </x14:conditionalFormatting>
        <x14:conditionalFormatting xmlns:xm="http://schemas.microsoft.com/office/excel/2006/main">
          <x14:cfRule type="expression" priority="16" id="{7383C329-2276-48BC-BA2D-ACD320366528}">
            <xm:f>#REF!=DROPDOWN!$G$9</xm:f>
            <x14:dxf>
              <font>
                <b/>
                <i val="0"/>
              </font>
            </x14:dxf>
          </x14:cfRule>
          <xm:sqref>H13:Z47 H51:Z53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FFFF00"/>
  </sheetPr>
  <dimension ref="A1:CA48"/>
  <sheetViews>
    <sheetView topLeftCell="M1" zoomScale="80" zoomScaleNormal="80" workbookViewId="0">
      <selection activeCell="Z7" sqref="Z7"/>
    </sheetView>
  </sheetViews>
  <sheetFormatPr baseColWidth="10" defaultColWidth="11.42578125" defaultRowHeight="15" x14ac:dyDescent="0.25"/>
  <cols>
    <col min="1" max="1" width="32.140625" style="4" customWidth="1"/>
    <col min="2" max="2" width="7.85546875" style="4" customWidth="1"/>
    <col min="3" max="3" width="21.85546875" style="4" customWidth="1"/>
    <col min="4" max="22" width="2.42578125" style="4" customWidth="1"/>
    <col min="23" max="23" width="4.42578125" style="4" customWidth="1"/>
    <col min="24" max="24" width="59.85546875" style="5" customWidth="1"/>
    <col min="25" max="25" width="8.42578125" style="5" customWidth="1"/>
    <col min="26" max="26" width="13" style="5" customWidth="1"/>
    <col min="27" max="27" width="6.140625" style="4" customWidth="1"/>
    <col min="28" max="30" width="9" style="4" customWidth="1"/>
    <col min="31" max="31" width="6.140625" style="4" customWidth="1"/>
    <col min="32" max="32" width="17.5703125" style="4" customWidth="1"/>
    <col min="33" max="37" width="7.85546875" style="4" customWidth="1"/>
    <col min="38" max="38" width="2.85546875" style="4" customWidth="1"/>
    <col min="39" max="43" width="7.85546875" style="4" customWidth="1"/>
    <col min="44" max="44" width="2.85546875" style="4" customWidth="1"/>
    <col min="45" max="45" width="14.42578125" style="4" customWidth="1"/>
    <col min="46" max="46" width="14.5703125" style="4" customWidth="1"/>
    <col min="47" max="47" width="22" style="4" customWidth="1"/>
    <col min="48" max="48" width="9.42578125" style="4" customWidth="1"/>
    <col min="49" max="54" width="7.85546875" style="4" customWidth="1"/>
    <col min="55" max="55" width="11.42578125" style="4"/>
    <col min="56" max="75" width="2.85546875" style="4" customWidth="1"/>
    <col min="76" max="78" width="11.42578125" style="4"/>
    <col min="80" max="16384" width="11.42578125" style="4"/>
  </cols>
  <sheetData>
    <row r="1" spans="1:77" s="62" customFormat="1" x14ac:dyDescent="0.25">
      <c r="A1" s="25" t="s">
        <v>116</v>
      </c>
      <c r="B1" s="25"/>
      <c r="C1" s="25"/>
      <c r="D1" s="25"/>
      <c r="E1" s="25"/>
      <c r="F1" s="25"/>
      <c r="G1" s="25"/>
      <c r="H1" s="25"/>
      <c r="I1" s="25"/>
      <c r="J1" s="25"/>
      <c r="K1" s="25"/>
      <c r="L1" s="25"/>
      <c r="M1" s="25"/>
      <c r="N1" s="25"/>
      <c r="O1" s="25"/>
      <c r="P1" s="25"/>
      <c r="Q1" s="25"/>
      <c r="R1" s="25"/>
      <c r="S1" s="25"/>
      <c r="T1" s="25"/>
      <c r="U1" s="25"/>
      <c r="V1" s="25"/>
      <c r="X1" s="32"/>
      <c r="Y1" s="32"/>
      <c r="Z1" s="32"/>
    </row>
    <row r="3" spans="1:77" s="6" customFormat="1" ht="26.25" x14ac:dyDescent="0.4">
      <c r="A3" s="18" t="s">
        <v>156</v>
      </c>
      <c r="B3" s="18"/>
      <c r="C3" s="18"/>
      <c r="D3" s="18"/>
      <c r="E3" s="18"/>
      <c r="F3" s="18"/>
      <c r="G3" s="18"/>
      <c r="H3" s="18"/>
      <c r="I3" s="18"/>
      <c r="J3" s="18"/>
      <c r="K3" s="18"/>
      <c r="L3" s="18"/>
      <c r="M3" s="18"/>
      <c r="N3" s="18"/>
      <c r="O3" s="18"/>
      <c r="P3" s="18"/>
      <c r="Q3" s="18"/>
      <c r="R3" s="18"/>
      <c r="S3" s="18"/>
      <c r="T3" s="18"/>
      <c r="U3" s="18"/>
      <c r="V3" s="18"/>
      <c r="W3" s="18"/>
      <c r="X3" s="35"/>
      <c r="Y3" s="236"/>
      <c r="Z3" s="236"/>
      <c r="AA3" s="237"/>
      <c r="AB3" s="237"/>
      <c r="AC3" s="237"/>
      <c r="AD3" s="237"/>
      <c r="AE3" s="238"/>
      <c r="AF3" s="238"/>
      <c r="AW3" s="93"/>
      <c r="AX3" s="2"/>
      <c r="AY3" s="2"/>
      <c r="AZ3" s="2"/>
      <c r="BA3" s="2"/>
    </row>
    <row r="4" spans="1:77" s="6" customFormat="1" ht="36" customHeight="1" x14ac:dyDescent="0.4">
      <c r="A4" s="136" t="s">
        <v>46</v>
      </c>
      <c r="B4" s="34"/>
      <c r="C4" s="34"/>
      <c r="D4" s="34"/>
      <c r="E4" s="34"/>
      <c r="F4" s="34"/>
      <c r="G4" s="34"/>
      <c r="H4" s="34"/>
      <c r="I4" s="34"/>
      <c r="J4" s="34"/>
      <c r="K4" s="34"/>
      <c r="L4" s="34"/>
      <c r="M4" s="34"/>
      <c r="N4" s="34"/>
      <c r="O4" s="34"/>
      <c r="P4" s="34"/>
      <c r="Q4" s="34"/>
      <c r="R4" s="34"/>
      <c r="S4" s="34"/>
      <c r="T4" s="34"/>
      <c r="U4" s="34"/>
      <c r="V4" s="34"/>
      <c r="X4" s="35"/>
      <c r="Y4" s="35"/>
      <c r="Z4" s="35"/>
      <c r="AA4" s="2"/>
      <c r="AB4" s="2"/>
      <c r="AC4" s="2"/>
      <c r="AD4" s="2"/>
      <c r="AE4" s="2"/>
      <c r="AF4" s="2"/>
      <c r="AG4" s="2"/>
      <c r="AH4" s="2"/>
      <c r="AI4" s="2"/>
      <c r="AJ4" s="2"/>
      <c r="AK4" s="2"/>
      <c r="AL4" s="2"/>
      <c r="AM4" s="2"/>
      <c r="AN4" s="2"/>
      <c r="AO4" s="2"/>
      <c r="AP4" s="240"/>
      <c r="AQ4" s="2"/>
      <c r="AR4" s="2"/>
      <c r="AT4" s="2"/>
      <c r="AU4" s="2"/>
      <c r="AV4" s="2"/>
      <c r="AW4" s="277"/>
      <c r="AX4" s="277"/>
      <c r="AY4" s="277"/>
      <c r="AZ4" s="277"/>
      <c r="BA4" s="277"/>
      <c r="BB4" s="2"/>
      <c r="BC4" s="2"/>
      <c r="BD4" s="6" t="s">
        <v>117</v>
      </c>
      <c r="BY4" s="6" t="s">
        <v>394</v>
      </c>
    </row>
    <row r="5" spans="1:77" s="2" customFormat="1" x14ac:dyDescent="0.25">
      <c r="A5" s="115" t="s">
        <v>42</v>
      </c>
      <c r="B5" s="115" t="s">
        <v>120</v>
      </c>
      <c r="C5" s="115"/>
      <c r="D5" s="115" t="s">
        <v>157</v>
      </c>
      <c r="E5" s="115"/>
      <c r="F5" s="115"/>
      <c r="G5" s="115"/>
      <c r="H5" s="115"/>
      <c r="I5" s="115"/>
      <c r="J5" s="115"/>
      <c r="K5" s="115"/>
      <c r="L5" s="115"/>
      <c r="M5" s="115"/>
      <c r="N5" s="115"/>
      <c r="O5" s="115"/>
      <c r="P5" s="115"/>
      <c r="Q5" s="115"/>
      <c r="R5" s="115"/>
      <c r="S5" s="115"/>
      <c r="T5" s="115"/>
      <c r="U5" s="115"/>
      <c r="V5" s="115"/>
      <c r="W5" s="115"/>
      <c r="X5" s="116" t="s">
        <v>25</v>
      </c>
      <c r="Y5" s="93" t="s">
        <v>68</v>
      </c>
      <c r="Z5" s="93" t="s">
        <v>158</v>
      </c>
      <c r="AA5" s="93" t="s">
        <v>67</v>
      </c>
      <c r="AB5" s="93" t="s">
        <v>71</v>
      </c>
      <c r="AC5" s="93" t="s">
        <v>70</v>
      </c>
      <c r="AD5" s="93" t="s">
        <v>72</v>
      </c>
      <c r="AE5" s="93" t="s">
        <v>66</v>
      </c>
      <c r="AF5" s="93" t="s">
        <v>118</v>
      </c>
      <c r="AG5" s="93" t="s">
        <v>119</v>
      </c>
      <c r="AH5" s="93"/>
      <c r="AI5" s="93"/>
      <c r="AJ5" s="93"/>
      <c r="AK5" s="93"/>
      <c r="AL5" s="93"/>
      <c r="AM5" s="93" t="s">
        <v>154</v>
      </c>
      <c r="AN5" s="93"/>
      <c r="AO5" s="93"/>
      <c r="AP5" s="93"/>
      <c r="AQ5" s="93"/>
      <c r="AR5" s="93"/>
      <c r="AS5" s="93" t="s">
        <v>162</v>
      </c>
      <c r="AT5" s="93" t="s">
        <v>163</v>
      </c>
      <c r="AU5" s="93" t="s">
        <v>167</v>
      </c>
      <c r="AV5" s="93"/>
      <c r="BB5" s="93"/>
      <c r="BC5" s="2" t="s">
        <v>124</v>
      </c>
      <c r="BD5" s="93" t="s">
        <v>73</v>
      </c>
      <c r="BE5" s="93" t="s">
        <v>74</v>
      </c>
      <c r="BF5" s="93" t="s">
        <v>75</v>
      </c>
      <c r="BG5" s="93" t="s">
        <v>76</v>
      </c>
      <c r="BH5" s="93" t="s">
        <v>77</v>
      </c>
      <c r="BI5" s="93" t="s">
        <v>78</v>
      </c>
      <c r="BJ5" s="93" t="s">
        <v>79</v>
      </c>
      <c r="BK5" s="93" t="s">
        <v>80</v>
      </c>
      <c r="BL5" s="93" t="s">
        <v>81</v>
      </c>
      <c r="BM5" s="93" t="s">
        <v>82</v>
      </c>
      <c r="BN5" s="93" t="s">
        <v>83</v>
      </c>
      <c r="BO5" s="93" t="s">
        <v>84</v>
      </c>
      <c r="BP5" s="93" t="s">
        <v>85</v>
      </c>
      <c r="BQ5" s="93" t="s">
        <v>86</v>
      </c>
      <c r="BR5" s="93" t="s">
        <v>87</v>
      </c>
      <c r="BS5" s="93" t="s">
        <v>88</v>
      </c>
      <c r="BT5" s="93" t="s">
        <v>89</v>
      </c>
      <c r="BU5" s="93" t="s">
        <v>90</v>
      </c>
      <c r="BV5" s="93" t="s">
        <v>91</v>
      </c>
      <c r="BW5" s="93" t="s">
        <v>92</v>
      </c>
    </row>
    <row r="6" spans="1:77" ht="24" customHeight="1" x14ac:dyDescent="0.25">
      <c r="C6" s="4">
        <v>1</v>
      </c>
      <c r="D6" s="4">
        <v>2</v>
      </c>
      <c r="E6" s="4">
        <v>3</v>
      </c>
      <c r="F6" s="4">
        <v>4</v>
      </c>
      <c r="G6" s="4">
        <v>5</v>
      </c>
      <c r="H6" s="4">
        <v>6</v>
      </c>
      <c r="I6" s="4">
        <v>7</v>
      </c>
      <c r="J6" s="4">
        <v>8</v>
      </c>
      <c r="K6" s="4">
        <v>9</v>
      </c>
      <c r="L6" s="4">
        <v>10</v>
      </c>
      <c r="M6" s="4">
        <v>11</v>
      </c>
      <c r="N6" s="4">
        <v>12</v>
      </c>
      <c r="O6" s="4">
        <v>13</v>
      </c>
      <c r="P6" s="4">
        <v>14</v>
      </c>
      <c r="Q6" s="4">
        <v>15</v>
      </c>
      <c r="R6" s="4">
        <v>16</v>
      </c>
      <c r="S6" s="4">
        <v>17</v>
      </c>
      <c r="T6" s="4">
        <v>18</v>
      </c>
      <c r="U6" s="4">
        <v>19</v>
      </c>
      <c r="V6" s="4">
        <v>20</v>
      </c>
      <c r="X6" s="15"/>
      <c r="Y6" s="15"/>
      <c r="Z6" s="15"/>
      <c r="AF6" s="2"/>
      <c r="AG6" s="8">
        <v>-2</v>
      </c>
      <c r="AH6" s="8">
        <v>-1</v>
      </c>
      <c r="AI6" s="8">
        <v>0</v>
      </c>
      <c r="AJ6" s="8">
        <v>1</v>
      </c>
      <c r="AK6" s="8">
        <v>2</v>
      </c>
      <c r="AL6" s="8"/>
      <c r="AM6" s="8">
        <v>-2</v>
      </c>
      <c r="AN6" s="8">
        <v>-1</v>
      </c>
      <c r="AO6" s="8">
        <v>0</v>
      </c>
      <c r="AP6" s="8">
        <v>1</v>
      </c>
      <c r="AQ6" s="8">
        <v>2</v>
      </c>
      <c r="AR6" s="8"/>
      <c r="AT6" s="8"/>
      <c r="AU6" s="8"/>
      <c r="AV6" s="8"/>
      <c r="AW6" s="8"/>
      <c r="AX6" s="8"/>
      <c r="AY6" s="8"/>
      <c r="AZ6" s="8"/>
      <c r="BA6" s="8"/>
      <c r="BB6" s="8"/>
      <c r="BC6" s="8"/>
    </row>
    <row r="7" spans="1:77" x14ac:dyDescent="0.25">
      <c r="A7" s="33" t="str">
        <f>Filter_Kriterienpruefung!N1</f>
        <v>VS | Leistungsfähigkeit</v>
      </c>
      <c r="B7" s="33" t="str">
        <f>IFERROR(INDEX(DROPDOWN!$L$8:$O$20,MATCH(Werte_Auswertung!$A7,DROPDOWN!$L$8:$L$20,0),4),"")</f>
        <v>VS</v>
      </c>
      <c r="C7" s="33" t="str">
        <f>IFERROR(INDEX(DROPDOWN!$L$8:$P$20,MATCH(Werte_Auswertung!$A7,DROPDOWN!$L$8:$L$20,0),5),"")</f>
        <v>Leistungsfähigkeit</v>
      </c>
      <c r="D7" s="33" t="str">
        <f>C7</f>
        <v>Leistungsfähigkeit</v>
      </c>
      <c r="E7" s="33" t="str">
        <f t="shared" ref="E7:L7" si="0">D7</f>
        <v>Leistungsfähigkeit</v>
      </c>
      <c r="F7" s="33" t="str">
        <f t="shared" si="0"/>
        <v>Leistungsfähigkeit</v>
      </c>
      <c r="G7" s="33" t="str">
        <f t="shared" si="0"/>
        <v>Leistungsfähigkeit</v>
      </c>
      <c r="H7" s="33" t="str">
        <f t="shared" si="0"/>
        <v>Leistungsfähigkeit</v>
      </c>
      <c r="I7" s="33" t="str">
        <f t="shared" si="0"/>
        <v>Leistungsfähigkeit</v>
      </c>
      <c r="J7" s="33" t="str">
        <f t="shared" si="0"/>
        <v>Leistungsfähigkeit</v>
      </c>
      <c r="K7" s="33" t="str">
        <f t="shared" si="0"/>
        <v>Leistungsfähigkeit</v>
      </c>
      <c r="L7" s="33" t="str">
        <f t="shared" si="0"/>
        <v>Leistungsfähigkeit</v>
      </c>
      <c r="M7" s="33" t="str">
        <f t="shared" ref="M7:V7" si="1">L7</f>
        <v>Leistungsfähigkeit</v>
      </c>
      <c r="N7" s="33" t="str">
        <f t="shared" si="1"/>
        <v>Leistungsfähigkeit</v>
      </c>
      <c r="O7" s="33" t="str">
        <f t="shared" si="1"/>
        <v>Leistungsfähigkeit</v>
      </c>
      <c r="P7" s="33" t="str">
        <f t="shared" si="1"/>
        <v>Leistungsfähigkeit</v>
      </c>
      <c r="Q7" s="33" t="str">
        <f t="shared" si="1"/>
        <v>Leistungsfähigkeit</v>
      </c>
      <c r="R7" s="33" t="str">
        <f t="shared" si="1"/>
        <v>Leistungsfähigkeit</v>
      </c>
      <c r="S7" s="33" t="str">
        <f t="shared" si="1"/>
        <v>Leistungsfähigkeit</v>
      </c>
      <c r="T7" s="33" t="str">
        <f t="shared" si="1"/>
        <v>Leistungsfähigkeit</v>
      </c>
      <c r="U7" s="33" t="str">
        <f t="shared" si="1"/>
        <v>Leistungsfähigkeit</v>
      </c>
      <c r="V7" s="33" t="str">
        <f t="shared" si="1"/>
        <v>Leistungsfähigkeit</v>
      </c>
      <c r="W7" s="16" t="str">
        <f>Filter_Kriterienpruefung!M1</f>
        <v>1a</v>
      </c>
      <c r="X7" s="15" t="str">
        <f>Filter_Kriterienpruefung!O1</f>
        <v>Leistungsfähigkeit (System A)</v>
      </c>
      <c r="Y7" s="135">
        <f t="shared" ref="Y7:Y47" si="2">IFERROR(IF(X7="","",AVERAGE(BD7:BW7)),0)</f>
        <v>-0.33333333333333331</v>
      </c>
      <c r="Z7" s="249">
        <f>IFERROR(Y7+ROW(Y7)/10000000,"")</f>
        <v>-0.33333263333333329</v>
      </c>
      <c r="AA7" s="135">
        <f t="shared" ref="AA7:AA47" si="3">IFERROR(IF(X7="","",MIN(BD7:BW7)),0)</f>
        <v>-2</v>
      </c>
      <c r="AB7" s="135">
        <f t="shared" ref="AB7:AB47" si="4">IF(X7="","",_xlfn.QUARTILE.INC(BD7:BW7,1))</f>
        <v>-1</v>
      </c>
      <c r="AC7" s="135">
        <f t="shared" ref="AC7:AC47" si="5">IF(X7="","",_xlfn.QUARTILE.INC(BD7:BW7,2))</f>
        <v>0</v>
      </c>
      <c r="AD7" s="135">
        <f t="shared" ref="AD7:AD47" si="6">IF(X7="","",_xlfn.QUARTILE.INC(BD7:BW7,3))</f>
        <v>0.5</v>
      </c>
      <c r="AE7" s="135">
        <f t="shared" ref="AE7:AE47" si="7">IF(X7="","",IFERROR(MAX(BD7:BW7),0))</f>
        <v>1</v>
      </c>
      <c r="AF7" s="30">
        <f>IF($X7="","",COUNT(INDEX(Schritt5_Gruppenbewertung!$G$13:$G$53,$BC7):INDEX(Schritt5_Gruppenbewertung!$Z$13:$Z$53,$BC7)))</f>
        <v>3</v>
      </c>
      <c r="AG7" s="112">
        <f t="shared" ref="AG7:AK16" si="8">IFERROR(COUNTIF($BD7:$BW7,AG$6)/$AF7,"")</f>
        <v>0.33333333333333331</v>
      </c>
      <c r="AH7" s="112">
        <f t="shared" si="8"/>
        <v>0</v>
      </c>
      <c r="AI7" s="112">
        <f t="shared" si="8"/>
        <v>0.33333333333333331</v>
      </c>
      <c r="AJ7" s="112">
        <f t="shared" si="8"/>
        <v>0.33333333333333331</v>
      </c>
      <c r="AK7" s="112">
        <f t="shared" si="8"/>
        <v>0</v>
      </c>
      <c r="AL7" s="112"/>
      <c r="AM7" s="112">
        <f t="shared" ref="AM7:AQ16" si="9">COUNTIF($BD7:$BW7,AM$6)</f>
        <v>1</v>
      </c>
      <c r="AN7" s="112">
        <f t="shared" si="9"/>
        <v>0</v>
      </c>
      <c r="AO7" s="112">
        <f t="shared" si="9"/>
        <v>1</v>
      </c>
      <c r="AP7" s="112">
        <f t="shared" si="9"/>
        <v>1</v>
      </c>
      <c r="AQ7" s="112">
        <f t="shared" si="9"/>
        <v>0</v>
      </c>
      <c r="AR7" s="112"/>
      <c r="AS7" s="4">
        <f t="shared" ref="AS7:AS47" si="10">STDEVA(BD7:BW7)</f>
        <v>0.51041778553404049</v>
      </c>
      <c r="AT7" s="112">
        <f>IFERROR(AD7-AB7,"")</f>
        <v>1.5</v>
      </c>
      <c r="AU7" s="249">
        <f>IFERROR(AT7+ROW(AT7)/10000000,"")</f>
        <v>1.5000007</v>
      </c>
      <c r="AV7" s="112"/>
      <c r="AW7" s="112"/>
      <c r="AX7" s="112"/>
      <c r="AY7" s="112"/>
      <c r="AZ7" s="112"/>
      <c r="BA7" s="112"/>
      <c r="BB7" s="112"/>
      <c r="BC7" s="30">
        <f>IF(X7="","",MATCH(X7,Schritt5_Gruppenbewertung!$D$13:$D$53,0))</f>
        <v>1</v>
      </c>
      <c r="BD7" s="92">
        <f>IF($X7="","",IF(INDEX(Schritt5_Gruppenbewertung!$G$13:$Z$53,MATCH($X7,Schritt5_Gruppenbewertung!$D$13:$D$53,0),MATCH(BD$5,Schritt5_Gruppenbewertung!$G$11:$Z$11,0))="","",INDEX(Schritt5_Gruppenbewertung!$G$13:$Z$53,MATCH($X7,Schritt5_Gruppenbewertung!$D$13:$D$53,0),MATCH(BD$5,Schritt5_Gruppenbewertung!$G$11:$Z$11,0))))</f>
        <v>-2</v>
      </c>
      <c r="BE7" s="92">
        <f>IF($X7="","",IF(INDEX(Schritt5_Gruppenbewertung!$G$13:$Z$53,MATCH($X7,Schritt5_Gruppenbewertung!$D$13:$D$53,0),MATCH(BE$5,Schritt5_Gruppenbewertung!$G$11:$Z$11,0))="","",INDEX(Schritt5_Gruppenbewertung!$G$13:$Z$53,MATCH($X7,Schritt5_Gruppenbewertung!$D$13:$D$53,0),MATCH(BE$5,Schritt5_Gruppenbewertung!$G$11:$Z$11,0))))</f>
        <v>1</v>
      </c>
      <c r="BF7" s="92">
        <f>IF($X7="","",IF(INDEX(Schritt5_Gruppenbewertung!$G$13:$Z$53,MATCH($X7,Schritt5_Gruppenbewertung!$D$13:$D$53,0),MATCH(BF$5,Schritt5_Gruppenbewertung!$G$11:$Z$11,0))="","",INDEX(Schritt5_Gruppenbewertung!$G$13:$Z$53,MATCH($X7,Schritt5_Gruppenbewertung!$D$13:$D$53,0),MATCH(BF$5,Schritt5_Gruppenbewertung!$G$11:$Z$11,0))))</f>
        <v>0</v>
      </c>
      <c r="BG7" s="92" t="str">
        <f>IF($X7="","",IF(INDEX(Schritt5_Gruppenbewertung!$G$13:$Z$53,MATCH($X7,Schritt5_Gruppenbewertung!$D$13:$D$53,0),MATCH(BG$5,Schritt5_Gruppenbewertung!$G$11:$Z$11,0))="","",INDEX(Schritt5_Gruppenbewertung!$G$13:$Z$53,MATCH($X7,Schritt5_Gruppenbewertung!$D$13:$D$53,0),MATCH(BG$5,Schritt5_Gruppenbewertung!$G$11:$Z$11,0))))</f>
        <v/>
      </c>
      <c r="BH7" s="92" t="str">
        <f>IF($X7="","",IF(INDEX(Schritt5_Gruppenbewertung!$G$13:$Z$53,MATCH($X7,Schritt5_Gruppenbewertung!$D$13:$D$53,0),MATCH(BH$5,Schritt5_Gruppenbewertung!$G$11:$Z$11,0))="","",INDEX(Schritt5_Gruppenbewertung!$G$13:$Z$53,MATCH($X7,Schritt5_Gruppenbewertung!$D$13:$D$53,0),MATCH(BH$5,Schritt5_Gruppenbewertung!$G$11:$Z$11,0))))</f>
        <v/>
      </c>
      <c r="BI7" s="92" t="str">
        <f>IF($X7="","",IF(INDEX(Schritt5_Gruppenbewertung!$G$13:$Z$53,MATCH($X7,Schritt5_Gruppenbewertung!$D$13:$D$53,0),MATCH(BI$5,Schritt5_Gruppenbewertung!$G$11:$Z$11,0))="","",INDEX(Schritt5_Gruppenbewertung!$G$13:$Z$53,MATCH($X7,Schritt5_Gruppenbewertung!$D$13:$D$53,0),MATCH(BI$5,Schritt5_Gruppenbewertung!$G$11:$Z$11,0))))</f>
        <v/>
      </c>
      <c r="BJ7" s="92" t="str">
        <f>IF($X7="","",IF(INDEX(Schritt5_Gruppenbewertung!$G$13:$Z$53,MATCH($X7,Schritt5_Gruppenbewertung!$D$13:$D$53,0),MATCH(BJ$5,Schritt5_Gruppenbewertung!$G$11:$Z$11,0))="","",INDEX(Schritt5_Gruppenbewertung!$G$13:$Z$53,MATCH($X7,Schritt5_Gruppenbewertung!$D$13:$D$53,0),MATCH(BJ$5,Schritt5_Gruppenbewertung!$G$11:$Z$11,0))))</f>
        <v/>
      </c>
      <c r="BK7" s="92" t="str">
        <f>IF($X7="","",IF(INDEX(Schritt5_Gruppenbewertung!$G$13:$Z$53,MATCH($X7,Schritt5_Gruppenbewertung!$D$13:$D$53,0),MATCH(BK$5,Schritt5_Gruppenbewertung!$G$11:$Z$11,0))="","",INDEX(Schritt5_Gruppenbewertung!$G$13:$Z$53,MATCH($X7,Schritt5_Gruppenbewertung!$D$13:$D$53,0),MATCH(BK$5,Schritt5_Gruppenbewertung!$G$11:$Z$11,0))))</f>
        <v/>
      </c>
      <c r="BL7" s="92" t="str">
        <f>IF($X7="","",IF(INDEX(Schritt5_Gruppenbewertung!$G$13:$Z$53,MATCH($X7,Schritt5_Gruppenbewertung!$D$13:$D$53,0),MATCH(BL$5,Schritt5_Gruppenbewertung!$G$11:$Z$11,0))="","",INDEX(Schritt5_Gruppenbewertung!$G$13:$Z$53,MATCH($X7,Schritt5_Gruppenbewertung!$D$13:$D$53,0),MATCH(BL$5,Schritt5_Gruppenbewertung!$G$11:$Z$11,0))))</f>
        <v/>
      </c>
      <c r="BM7" s="92" t="str">
        <f>IF($X7="","",IF(INDEX(Schritt5_Gruppenbewertung!$G$13:$Z$53,MATCH($X7,Schritt5_Gruppenbewertung!$D$13:$D$53,0),MATCH(BM$5,Schritt5_Gruppenbewertung!$G$11:$Z$11,0))="","",INDEX(Schritt5_Gruppenbewertung!$G$13:$Z$53,MATCH($X7,Schritt5_Gruppenbewertung!$D$13:$D$53,0),MATCH(BM$5,Schritt5_Gruppenbewertung!$G$11:$Z$11,0))))</f>
        <v/>
      </c>
      <c r="BN7" s="92" t="str">
        <f>IF($X7="","",IF(INDEX(Schritt5_Gruppenbewertung!$G$13:$Z$53,MATCH($X7,Schritt5_Gruppenbewertung!$D$13:$D$53,0),MATCH(BN$5,Schritt5_Gruppenbewertung!$G$11:$Z$11,0))="","",INDEX(Schritt5_Gruppenbewertung!$G$13:$Z$53,MATCH($X7,Schritt5_Gruppenbewertung!$D$13:$D$53,0),MATCH(BN$5,Schritt5_Gruppenbewertung!$G$11:$Z$11,0))))</f>
        <v/>
      </c>
      <c r="BO7" s="92" t="str">
        <f>IF($X7="","",IF(INDEX(Schritt5_Gruppenbewertung!$G$13:$Z$53,MATCH($X7,Schritt5_Gruppenbewertung!$D$13:$D$53,0),MATCH(BO$5,Schritt5_Gruppenbewertung!$G$11:$Z$11,0))="","",INDEX(Schritt5_Gruppenbewertung!$G$13:$Z$53,MATCH($X7,Schritt5_Gruppenbewertung!$D$13:$D$53,0),MATCH(BO$5,Schritt5_Gruppenbewertung!$G$11:$Z$11,0))))</f>
        <v/>
      </c>
      <c r="BP7" s="92" t="str">
        <f>IF($X7="","",IF(INDEX(Schritt5_Gruppenbewertung!$G$13:$Z$53,MATCH($X7,Schritt5_Gruppenbewertung!$D$13:$D$53,0),MATCH(BP$5,Schritt5_Gruppenbewertung!$G$11:$Z$11,0))="","",INDEX(Schritt5_Gruppenbewertung!$G$13:$Z$53,MATCH($X7,Schritt5_Gruppenbewertung!$D$13:$D$53,0),MATCH(BP$5,Schritt5_Gruppenbewertung!$G$11:$Z$11,0))))</f>
        <v/>
      </c>
      <c r="BQ7" s="92" t="str">
        <f>IF($X7="","",IF(INDEX(Schritt5_Gruppenbewertung!$G$13:$Z$53,MATCH($X7,Schritt5_Gruppenbewertung!$D$13:$D$53,0),MATCH(BQ$5,Schritt5_Gruppenbewertung!$G$11:$Z$11,0))="","",INDEX(Schritt5_Gruppenbewertung!$G$13:$Z$53,MATCH($X7,Schritt5_Gruppenbewertung!$D$13:$D$53,0),MATCH(BQ$5,Schritt5_Gruppenbewertung!$G$11:$Z$11,0))))</f>
        <v/>
      </c>
      <c r="BR7" s="92" t="str">
        <f>IF($X7="","",IF(INDEX(Schritt5_Gruppenbewertung!$G$13:$Z$53,MATCH($X7,Schritt5_Gruppenbewertung!$D$13:$D$53,0),MATCH(BR$5,Schritt5_Gruppenbewertung!$G$11:$Z$11,0))="","",INDEX(Schritt5_Gruppenbewertung!$G$13:$Z$53,MATCH($X7,Schritt5_Gruppenbewertung!$D$13:$D$53,0),MATCH(BR$5,Schritt5_Gruppenbewertung!$G$11:$Z$11,0))))</f>
        <v/>
      </c>
      <c r="BS7" s="92" t="str">
        <f>IF($X7="","",IF(INDEX(Schritt5_Gruppenbewertung!$G$13:$Z$53,MATCH($X7,Schritt5_Gruppenbewertung!$D$13:$D$53,0),MATCH(BS$5,Schritt5_Gruppenbewertung!$G$11:$Z$11,0))="","",INDEX(Schritt5_Gruppenbewertung!$G$13:$Z$53,MATCH($X7,Schritt5_Gruppenbewertung!$D$13:$D$53,0),MATCH(BS$5,Schritt5_Gruppenbewertung!$G$11:$Z$11,0))))</f>
        <v/>
      </c>
      <c r="BT7" s="92" t="str">
        <f>IF($X7="","",IF(INDEX(Schritt5_Gruppenbewertung!$G$13:$Z$53,MATCH($X7,Schritt5_Gruppenbewertung!$D$13:$D$53,0),MATCH(BT$5,Schritt5_Gruppenbewertung!$G$11:$Z$11,0))="","",INDEX(Schritt5_Gruppenbewertung!$G$13:$Z$53,MATCH($X7,Schritt5_Gruppenbewertung!$D$13:$D$53,0),MATCH(BT$5,Schritt5_Gruppenbewertung!$G$11:$Z$11,0))))</f>
        <v/>
      </c>
      <c r="BU7" s="92" t="str">
        <f>IF($X7="","",IF(INDEX(Schritt5_Gruppenbewertung!$G$13:$Z$53,MATCH($X7,Schritt5_Gruppenbewertung!$D$13:$D$53,0),MATCH(BU$5,Schritt5_Gruppenbewertung!$G$11:$Z$11,0))="","",INDEX(Schritt5_Gruppenbewertung!$G$13:$Z$53,MATCH($X7,Schritt5_Gruppenbewertung!$D$13:$D$53,0),MATCH(BU$5,Schritt5_Gruppenbewertung!$G$11:$Z$11,0))))</f>
        <v/>
      </c>
      <c r="BV7" s="92" t="str">
        <f>IF($X7="","",IF(INDEX(Schritt5_Gruppenbewertung!$G$13:$Z$53,MATCH($X7,Schritt5_Gruppenbewertung!$D$13:$D$53,0),MATCH(BV$5,Schritt5_Gruppenbewertung!$G$11:$Z$11,0))="","",INDEX(Schritt5_Gruppenbewertung!$G$13:$Z$53,MATCH($X7,Schritt5_Gruppenbewertung!$D$13:$D$53,0),MATCH(BV$5,Schritt5_Gruppenbewertung!$G$11:$Z$11,0))))</f>
        <v/>
      </c>
      <c r="BW7" s="92" t="str">
        <f>IF($X7="","",IF(INDEX(Schritt5_Gruppenbewertung!$G$13:$Z$53,MATCH($X7,Schritt5_Gruppenbewertung!$D$13:$D$53,0),MATCH(BW$5,Schritt5_Gruppenbewertung!$G$11:$Z$11,0))="","",INDEX(Schritt5_Gruppenbewertung!$G$13:$Z$53,MATCH($X7,Schritt5_Gruppenbewertung!$D$13:$D$53,0),MATCH(BW$5,Schritt5_Gruppenbewertung!$G$11:$Z$11,0))))</f>
        <v/>
      </c>
      <c r="BY7" s="239" t="str">
        <f>W7&amp;" "&amp;X7</f>
        <v>1a Leistungsfähigkeit (System A)</v>
      </c>
    </row>
    <row r="8" spans="1:77" x14ac:dyDescent="0.25">
      <c r="A8" s="33" t="str">
        <f>Filter_Kriterienpruefung!N2</f>
        <v>VS | Leistungsfähigkeit</v>
      </c>
      <c r="B8" s="33" t="str">
        <f>IFERROR(INDEX(DROPDOWN!$L$8:$O$20,MATCH(Werte_Auswertung!$A8,DROPDOWN!$L$8:$L$20,0),4),"")</f>
        <v>VS</v>
      </c>
      <c r="C8" s="33" t="str">
        <f>IFERROR(INDEX(DROPDOWN!$L$8:$P$20,MATCH(Werte_Auswertung!$A8,DROPDOWN!$L$8:$L$20,0),5),"")</f>
        <v>Leistungsfähigkeit</v>
      </c>
      <c r="D8" s="33" t="str">
        <f t="shared" ref="D8:L8" si="11">C8</f>
        <v>Leistungsfähigkeit</v>
      </c>
      <c r="E8" s="33" t="str">
        <f t="shared" si="11"/>
        <v>Leistungsfähigkeit</v>
      </c>
      <c r="F8" s="33" t="str">
        <f t="shared" si="11"/>
        <v>Leistungsfähigkeit</v>
      </c>
      <c r="G8" s="33" t="str">
        <f t="shared" si="11"/>
        <v>Leistungsfähigkeit</v>
      </c>
      <c r="H8" s="33" t="str">
        <f t="shared" si="11"/>
        <v>Leistungsfähigkeit</v>
      </c>
      <c r="I8" s="33" t="str">
        <f t="shared" si="11"/>
        <v>Leistungsfähigkeit</v>
      </c>
      <c r="J8" s="33" t="str">
        <f t="shared" si="11"/>
        <v>Leistungsfähigkeit</v>
      </c>
      <c r="K8" s="33" t="str">
        <f t="shared" si="11"/>
        <v>Leistungsfähigkeit</v>
      </c>
      <c r="L8" s="33" t="str">
        <f t="shared" si="11"/>
        <v>Leistungsfähigkeit</v>
      </c>
      <c r="M8" s="33" t="str">
        <f t="shared" ref="M8:V8" si="12">L8</f>
        <v>Leistungsfähigkeit</v>
      </c>
      <c r="N8" s="33" t="str">
        <f t="shared" si="12"/>
        <v>Leistungsfähigkeit</v>
      </c>
      <c r="O8" s="33" t="str">
        <f t="shared" si="12"/>
        <v>Leistungsfähigkeit</v>
      </c>
      <c r="P8" s="33" t="str">
        <f t="shared" si="12"/>
        <v>Leistungsfähigkeit</v>
      </c>
      <c r="Q8" s="33" t="str">
        <f t="shared" si="12"/>
        <v>Leistungsfähigkeit</v>
      </c>
      <c r="R8" s="33" t="str">
        <f t="shared" si="12"/>
        <v>Leistungsfähigkeit</v>
      </c>
      <c r="S8" s="33" t="str">
        <f t="shared" si="12"/>
        <v>Leistungsfähigkeit</v>
      </c>
      <c r="T8" s="33" t="str">
        <f t="shared" si="12"/>
        <v>Leistungsfähigkeit</v>
      </c>
      <c r="U8" s="33" t="str">
        <f t="shared" si="12"/>
        <v>Leistungsfähigkeit</v>
      </c>
      <c r="V8" s="33" t="str">
        <f t="shared" si="12"/>
        <v>Leistungsfähigkeit</v>
      </c>
      <c r="W8" s="16" t="str">
        <f>Filter_Kriterienpruefung!M2</f>
        <v>1b</v>
      </c>
      <c r="X8" s="15" t="str">
        <f>Filter_Kriterienpruefung!O2</f>
        <v>Leistungsfähigkeit (System B)</v>
      </c>
      <c r="Y8" s="135">
        <f t="shared" si="2"/>
        <v>0.66666666666666663</v>
      </c>
      <c r="Z8" s="249">
        <f t="shared" ref="Z8:Z47" si="13">IFERROR(Y8+ROW(Y8)/10000000,"")</f>
        <v>0.66666746666666665</v>
      </c>
      <c r="AA8" s="135">
        <f t="shared" si="3"/>
        <v>-1</v>
      </c>
      <c r="AB8" s="135">
        <f t="shared" si="4"/>
        <v>0</v>
      </c>
      <c r="AC8" s="135">
        <f t="shared" si="5"/>
        <v>1</v>
      </c>
      <c r="AD8" s="135">
        <f t="shared" si="6"/>
        <v>1.5</v>
      </c>
      <c r="AE8" s="135">
        <f t="shared" si="7"/>
        <v>2</v>
      </c>
      <c r="AF8" s="30">
        <f>IF($X8="","",COUNT(INDEX(Schritt5_Gruppenbewertung!$G$13:$G$53,$BC8):INDEX(Schritt5_Gruppenbewertung!$Z$13:$Z$53,$BC8)))</f>
        <v>3</v>
      </c>
      <c r="AG8" s="112">
        <f t="shared" si="8"/>
        <v>0</v>
      </c>
      <c r="AH8" s="112">
        <f t="shared" si="8"/>
        <v>0.33333333333333331</v>
      </c>
      <c r="AI8" s="112">
        <f t="shared" si="8"/>
        <v>0</v>
      </c>
      <c r="AJ8" s="112">
        <f t="shared" si="8"/>
        <v>0.33333333333333331</v>
      </c>
      <c r="AK8" s="112">
        <f t="shared" si="8"/>
        <v>0.33333333333333331</v>
      </c>
      <c r="AL8" s="112"/>
      <c r="AM8" s="112">
        <f t="shared" si="9"/>
        <v>0</v>
      </c>
      <c r="AN8" s="112">
        <f t="shared" si="9"/>
        <v>1</v>
      </c>
      <c r="AO8" s="112">
        <f t="shared" si="9"/>
        <v>0</v>
      </c>
      <c r="AP8" s="112">
        <f t="shared" si="9"/>
        <v>1</v>
      </c>
      <c r="AQ8" s="112">
        <f t="shared" si="9"/>
        <v>1</v>
      </c>
      <c r="AR8" s="112"/>
      <c r="AS8" s="4">
        <f t="shared" si="10"/>
        <v>0.55250625145308252</v>
      </c>
      <c r="AT8" s="112">
        <f t="shared" ref="AT8:AT47" si="14">IFERROR(AD8-AB8,"")</f>
        <v>1.5</v>
      </c>
      <c r="AU8" s="249">
        <f t="shared" ref="AU8:AU47" si="15">IFERROR(AT8+ROW(AT8)/10000000,"")</f>
        <v>1.5000008</v>
      </c>
      <c r="AV8" s="112"/>
      <c r="AW8" s="112"/>
      <c r="AX8" s="112"/>
      <c r="AY8" s="112"/>
      <c r="AZ8" s="112"/>
      <c r="BA8" s="112"/>
      <c r="BB8" s="112"/>
      <c r="BC8" s="30">
        <f>IF(X8="","",MATCH(X8,Schritt5_Gruppenbewertung!$D$13:$D$53,0))</f>
        <v>2</v>
      </c>
      <c r="BD8" s="92">
        <f>IF($X8="","",IF(INDEX(Schritt5_Gruppenbewertung!$G$13:$Z$53,MATCH($X8,Schritt5_Gruppenbewertung!$D$13:$D$53,0),MATCH(BD$5,Schritt5_Gruppenbewertung!$G$11:$Z$11,0))="","",INDEX(Schritt5_Gruppenbewertung!$G$13:$Z$53,MATCH($X8,Schritt5_Gruppenbewertung!$D$13:$D$53,0),MATCH(BD$5,Schritt5_Gruppenbewertung!$G$11:$Z$11,0))))</f>
        <v>-1</v>
      </c>
      <c r="BE8" s="92">
        <f>IF($X8="","",IF(INDEX(Schritt5_Gruppenbewertung!$G$13:$Z$53,MATCH($X8,Schritt5_Gruppenbewertung!$D$13:$D$53,0),MATCH(BE$5,Schritt5_Gruppenbewertung!$G$11:$Z$11,0))="","",INDEX(Schritt5_Gruppenbewertung!$G$13:$Z$53,MATCH($X8,Schritt5_Gruppenbewertung!$D$13:$D$53,0),MATCH(BE$5,Schritt5_Gruppenbewertung!$G$11:$Z$11,0))))</f>
        <v>2</v>
      </c>
      <c r="BF8" s="92">
        <f>IF($X8="","",IF(INDEX(Schritt5_Gruppenbewertung!$G$13:$Z$53,MATCH($X8,Schritt5_Gruppenbewertung!$D$13:$D$53,0),MATCH(BF$5,Schritt5_Gruppenbewertung!$G$11:$Z$11,0))="","",INDEX(Schritt5_Gruppenbewertung!$G$13:$Z$53,MATCH($X8,Schritt5_Gruppenbewertung!$D$13:$D$53,0),MATCH(BF$5,Schritt5_Gruppenbewertung!$G$11:$Z$11,0))))</f>
        <v>1</v>
      </c>
      <c r="BG8" s="92" t="str">
        <f>IF($X8="","",IF(INDEX(Schritt5_Gruppenbewertung!$G$13:$Z$53,MATCH($X8,Schritt5_Gruppenbewertung!$D$13:$D$53,0),MATCH(BG$5,Schritt5_Gruppenbewertung!$G$11:$Z$11,0))="","",INDEX(Schritt5_Gruppenbewertung!$G$13:$Z$53,MATCH($X8,Schritt5_Gruppenbewertung!$D$13:$D$53,0),MATCH(BG$5,Schritt5_Gruppenbewertung!$G$11:$Z$11,0))))</f>
        <v/>
      </c>
      <c r="BH8" s="92" t="str">
        <f>IF($X8="","",IF(INDEX(Schritt5_Gruppenbewertung!$G$13:$Z$53,MATCH($X8,Schritt5_Gruppenbewertung!$D$13:$D$53,0),MATCH(BH$5,Schritt5_Gruppenbewertung!$G$11:$Z$11,0))="","",INDEX(Schritt5_Gruppenbewertung!$G$13:$Z$53,MATCH($X8,Schritt5_Gruppenbewertung!$D$13:$D$53,0),MATCH(BH$5,Schritt5_Gruppenbewertung!$G$11:$Z$11,0))))</f>
        <v/>
      </c>
      <c r="BI8" s="92" t="str">
        <f>IF($X8="","",IF(INDEX(Schritt5_Gruppenbewertung!$G$13:$Z$53,MATCH($X8,Schritt5_Gruppenbewertung!$D$13:$D$53,0),MATCH(BI$5,Schritt5_Gruppenbewertung!$G$11:$Z$11,0))="","",INDEX(Schritt5_Gruppenbewertung!$G$13:$Z$53,MATCH($X8,Schritt5_Gruppenbewertung!$D$13:$D$53,0),MATCH(BI$5,Schritt5_Gruppenbewertung!$G$11:$Z$11,0))))</f>
        <v/>
      </c>
      <c r="BJ8" s="92" t="str">
        <f>IF($X8="","",IF(INDEX(Schritt5_Gruppenbewertung!$G$13:$Z$53,MATCH($X8,Schritt5_Gruppenbewertung!$D$13:$D$53,0),MATCH(BJ$5,Schritt5_Gruppenbewertung!$G$11:$Z$11,0))="","",INDEX(Schritt5_Gruppenbewertung!$G$13:$Z$53,MATCH($X8,Schritt5_Gruppenbewertung!$D$13:$D$53,0),MATCH(BJ$5,Schritt5_Gruppenbewertung!$G$11:$Z$11,0))))</f>
        <v/>
      </c>
      <c r="BK8" s="92" t="str">
        <f>IF($X8="","",IF(INDEX(Schritt5_Gruppenbewertung!$G$13:$Z$53,MATCH($X8,Schritt5_Gruppenbewertung!$D$13:$D$53,0),MATCH(BK$5,Schritt5_Gruppenbewertung!$G$11:$Z$11,0))="","",INDEX(Schritt5_Gruppenbewertung!$G$13:$Z$53,MATCH($X8,Schritt5_Gruppenbewertung!$D$13:$D$53,0),MATCH(BK$5,Schritt5_Gruppenbewertung!$G$11:$Z$11,0))))</f>
        <v/>
      </c>
      <c r="BL8" s="92" t="str">
        <f>IF($X8="","",IF(INDEX(Schritt5_Gruppenbewertung!$G$13:$Z$53,MATCH($X8,Schritt5_Gruppenbewertung!$D$13:$D$53,0),MATCH(BL$5,Schritt5_Gruppenbewertung!$G$11:$Z$11,0))="","",INDEX(Schritt5_Gruppenbewertung!$G$13:$Z$53,MATCH($X8,Schritt5_Gruppenbewertung!$D$13:$D$53,0),MATCH(BL$5,Schritt5_Gruppenbewertung!$G$11:$Z$11,0))))</f>
        <v/>
      </c>
      <c r="BM8" s="92" t="str">
        <f>IF($X8="","",IF(INDEX(Schritt5_Gruppenbewertung!$G$13:$Z$53,MATCH($X8,Schritt5_Gruppenbewertung!$D$13:$D$53,0),MATCH(BM$5,Schritt5_Gruppenbewertung!$G$11:$Z$11,0))="","",INDEX(Schritt5_Gruppenbewertung!$G$13:$Z$53,MATCH($X8,Schritt5_Gruppenbewertung!$D$13:$D$53,0),MATCH(BM$5,Schritt5_Gruppenbewertung!$G$11:$Z$11,0))))</f>
        <v/>
      </c>
      <c r="BN8" s="92" t="str">
        <f>IF($X8="","",IF(INDEX(Schritt5_Gruppenbewertung!$G$13:$Z$53,MATCH($X8,Schritt5_Gruppenbewertung!$D$13:$D$53,0),MATCH(BN$5,Schritt5_Gruppenbewertung!$G$11:$Z$11,0))="","",INDEX(Schritt5_Gruppenbewertung!$G$13:$Z$53,MATCH($X8,Schritt5_Gruppenbewertung!$D$13:$D$53,0),MATCH(BN$5,Schritt5_Gruppenbewertung!$G$11:$Z$11,0))))</f>
        <v/>
      </c>
      <c r="BO8" s="92" t="str">
        <f>IF($X8="","",IF(INDEX(Schritt5_Gruppenbewertung!$G$13:$Z$53,MATCH($X8,Schritt5_Gruppenbewertung!$D$13:$D$53,0),MATCH(BO$5,Schritt5_Gruppenbewertung!$G$11:$Z$11,0))="","",INDEX(Schritt5_Gruppenbewertung!$G$13:$Z$53,MATCH($X8,Schritt5_Gruppenbewertung!$D$13:$D$53,0),MATCH(BO$5,Schritt5_Gruppenbewertung!$G$11:$Z$11,0))))</f>
        <v/>
      </c>
      <c r="BP8" s="92" t="str">
        <f>IF($X8="","",IF(INDEX(Schritt5_Gruppenbewertung!$G$13:$Z$53,MATCH($X8,Schritt5_Gruppenbewertung!$D$13:$D$53,0),MATCH(BP$5,Schritt5_Gruppenbewertung!$G$11:$Z$11,0))="","",INDEX(Schritt5_Gruppenbewertung!$G$13:$Z$53,MATCH($X8,Schritt5_Gruppenbewertung!$D$13:$D$53,0),MATCH(BP$5,Schritt5_Gruppenbewertung!$G$11:$Z$11,0))))</f>
        <v/>
      </c>
      <c r="BQ8" s="92" t="str">
        <f>IF($X8="","",IF(INDEX(Schritt5_Gruppenbewertung!$G$13:$Z$53,MATCH($X8,Schritt5_Gruppenbewertung!$D$13:$D$53,0),MATCH(BQ$5,Schritt5_Gruppenbewertung!$G$11:$Z$11,0))="","",INDEX(Schritt5_Gruppenbewertung!$G$13:$Z$53,MATCH($X8,Schritt5_Gruppenbewertung!$D$13:$D$53,0),MATCH(BQ$5,Schritt5_Gruppenbewertung!$G$11:$Z$11,0))))</f>
        <v/>
      </c>
      <c r="BR8" s="92" t="str">
        <f>IF($X8="","",IF(INDEX(Schritt5_Gruppenbewertung!$G$13:$Z$53,MATCH($X8,Schritt5_Gruppenbewertung!$D$13:$D$53,0),MATCH(BR$5,Schritt5_Gruppenbewertung!$G$11:$Z$11,0))="","",INDEX(Schritt5_Gruppenbewertung!$G$13:$Z$53,MATCH($X8,Schritt5_Gruppenbewertung!$D$13:$D$53,0),MATCH(BR$5,Schritt5_Gruppenbewertung!$G$11:$Z$11,0))))</f>
        <v/>
      </c>
      <c r="BS8" s="92" t="str">
        <f>IF($X8="","",IF(INDEX(Schritt5_Gruppenbewertung!$G$13:$Z$53,MATCH($X8,Schritt5_Gruppenbewertung!$D$13:$D$53,0),MATCH(BS$5,Schritt5_Gruppenbewertung!$G$11:$Z$11,0))="","",INDEX(Schritt5_Gruppenbewertung!$G$13:$Z$53,MATCH($X8,Schritt5_Gruppenbewertung!$D$13:$D$53,0),MATCH(BS$5,Schritt5_Gruppenbewertung!$G$11:$Z$11,0))))</f>
        <v/>
      </c>
      <c r="BT8" s="92" t="str">
        <f>IF($X8="","",IF(INDEX(Schritt5_Gruppenbewertung!$G$13:$Z$53,MATCH($X8,Schritt5_Gruppenbewertung!$D$13:$D$53,0),MATCH(BT$5,Schritt5_Gruppenbewertung!$G$11:$Z$11,0))="","",INDEX(Schritt5_Gruppenbewertung!$G$13:$Z$53,MATCH($X8,Schritt5_Gruppenbewertung!$D$13:$D$53,0),MATCH(BT$5,Schritt5_Gruppenbewertung!$G$11:$Z$11,0))))</f>
        <v/>
      </c>
      <c r="BU8" s="92" t="str">
        <f>IF($X8="","",IF(INDEX(Schritt5_Gruppenbewertung!$G$13:$Z$53,MATCH($X8,Schritt5_Gruppenbewertung!$D$13:$D$53,0),MATCH(BU$5,Schritt5_Gruppenbewertung!$G$11:$Z$11,0))="","",INDEX(Schritt5_Gruppenbewertung!$G$13:$Z$53,MATCH($X8,Schritt5_Gruppenbewertung!$D$13:$D$53,0),MATCH(BU$5,Schritt5_Gruppenbewertung!$G$11:$Z$11,0))))</f>
        <v/>
      </c>
      <c r="BV8" s="92" t="str">
        <f>IF($X8="","",IF(INDEX(Schritt5_Gruppenbewertung!$G$13:$Z$53,MATCH($X8,Schritt5_Gruppenbewertung!$D$13:$D$53,0),MATCH(BV$5,Schritt5_Gruppenbewertung!$G$11:$Z$11,0))="","",INDEX(Schritt5_Gruppenbewertung!$G$13:$Z$53,MATCH($X8,Schritt5_Gruppenbewertung!$D$13:$D$53,0),MATCH(BV$5,Schritt5_Gruppenbewertung!$G$11:$Z$11,0))))</f>
        <v/>
      </c>
      <c r="BW8" s="92" t="str">
        <f>IF($X8="","",IF(INDEX(Schritt5_Gruppenbewertung!$G$13:$Z$53,MATCH($X8,Schritt5_Gruppenbewertung!$D$13:$D$53,0),MATCH(BW$5,Schritt5_Gruppenbewertung!$G$11:$Z$11,0))="","",INDEX(Schritt5_Gruppenbewertung!$G$13:$Z$53,MATCH($X8,Schritt5_Gruppenbewertung!$D$13:$D$53,0),MATCH(BW$5,Schritt5_Gruppenbewertung!$G$11:$Z$11,0))))</f>
        <v/>
      </c>
      <c r="BY8" s="239" t="str">
        <f t="shared" ref="BY8:BY47" si="16">W8&amp;" "&amp;X8</f>
        <v>1b Leistungsfähigkeit (System B)</v>
      </c>
    </row>
    <row r="9" spans="1:77" x14ac:dyDescent="0.25">
      <c r="A9" s="33" t="str">
        <f>Filter_Kriterienpruefung!N3</f>
        <v>VS | Resilienz-Strukturen</v>
      </c>
      <c r="B9" s="33" t="str">
        <f>IFERROR(INDEX(DROPDOWN!$L$8:$O$20,MATCH(Werte_Auswertung!$A9,DROPDOWN!$L$8:$L$20,0),4),"")</f>
        <v>VS</v>
      </c>
      <c r="C9" s="33" t="str">
        <f>IFERROR(INDEX(DROPDOWN!$L$8:$P$20,MATCH(Werte_Auswertung!$A9,DROPDOWN!$L$8:$L$20,0),5),"")</f>
        <v>Resilienz-Strukturen</v>
      </c>
      <c r="D9" s="33" t="str">
        <f t="shared" ref="D9:L9" si="17">C9</f>
        <v>Resilienz-Strukturen</v>
      </c>
      <c r="E9" s="33" t="str">
        <f t="shared" si="17"/>
        <v>Resilienz-Strukturen</v>
      </c>
      <c r="F9" s="33" t="str">
        <f t="shared" si="17"/>
        <v>Resilienz-Strukturen</v>
      </c>
      <c r="G9" s="33" t="str">
        <f t="shared" si="17"/>
        <v>Resilienz-Strukturen</v>
      </c>
      <c r="H9" s="33" t="str">
        <f t="shared" si="17"/>
        <v>Resilienz-Strukturen</v>
      </c>
      <c r="I9" s="33" t="str">
        <f t="shared" si="17"/>
        <v>Resilienz-Strukturen</v>
      </c>
      <c r="J9" s="33" t="str">
        <f t="shared" si="17"/>
        <v>Resilienz-Strukturen</v>
      </c>
      <c r="K9" s="33" t="str">
        <f t="shared" si="17"/>
        <v>Resilienz-Strukturen</v>
      </c>
      <c r="L9" s="33" t="str">
        <f t="shared" si="17"/>
        <v>Resilienz-Strukturen</v>
      </c>
      <c r="M9" s="33" t="str">
        <f t="shared" ref="M9:V9" si="18">L9</f>
        <v>Resilienz-Strukturen</v>
      </c>
      <c r="N9" s="33" t="str">
        <f t="shared" si="18"/>
        <v>Resilienz-Strukturen</v>
      </c>
      <c r="O9" s="33" t="str">
        <f t="shared" si="18"/>
        <v>Resilienz-Strukturen</v>
      </c>
      <c r="P9" s="33" t="str">
        <f t="shared" si="18"/>
        <v>Resilienz-Strukturen</v>
      </c>
      <c r="Q9" s="33" t="str">
        <f t="shared" si="18"/>
        <v>Resilienz-Strukturen</v>
      </c>
      <c r="R9" s="33" t="str">
        <f t="shared" si="18"/>
        <v>Resilienz-Strukturen</v>
      </c>
      <c r="S9" s="33" t="str">
        <f t="shared" si="18"/>
        <v>Resilienz-Strukturen</v>
      </c>
      <c r="T9" s="33" t="str">
        <f t="shared" si="18"/>
        <v>Resilienz-Strukturen</v>
      </c>
      <c r="U9" s="33" t="str">
        <f t="shared" si="18"/>
        <v>Resilienz-Strukturen</v>
      </c>
      <c r="V9" s="33" t="str">
        <f t="shared" si="18"/>
        <v>Resilienz-Strukturen</v>
      </c>
      <c r="W9" s="16" t="str">
        <f>Filter_Kriterienpruefung!M3</f>
        <v>2a</v>
      </c>
      <c r="X9" s="15" t="str">
        <f>Filter_Kriterienpruefung!O3</f>
        <v>Störungsanfälligkeit (System A)</v>
      </c>
      <c r="Y9" s="135">
        <f t="shared" si="2"/>
        <v>0.66666666666666663</v>
      </c>
      <c r="Z9" s="249">
        <f t="shared" si="13"/>
        <v>0.6666675666666666</v>
      </c>
      <c r="AA9" s="135">
        <f t="shared" si="3"/>
        <v>0</v>
      </c>
      <c r="AB9" s="135">
        <f t="shared" si="4"/>
        <v>0</v>
      </c>
      <c r="AC9" s="135">
        <f t="shared" si="5"/>
        <v>0</v>
      </c>
      <c r="AD9" s="135">
        <f t="shared" si="6"/>
        <v>1</v>
      </c>
      <c r="AE9" s="135">
        <f t="shared" si="7"/>
        <v>2</v>
      </c>
      <c r="AF9" s="30">
        <f>IF($X9="","",COUNT(INDEX(Schritt5_Gruppenbewertung!$G$13:$G$53,$BC9):INDEX(Schritt5_Gruppenbewertung!$Z$13:$Z$53,$BC9)))</f>
        <v>3</v>
      </c>
      <c r="AG9" s="112">
        <f t="shared" si="8"/>
        <v>0</v>
      </c>
      <c r="AH9" s="112">
        <f t="shared" si="8"/>
        <v>0</v>
      </c>
      <c r="AI9" s="112">
        <f t="shared" si="8"/>
        <v>0.66666666666666663</v>
      </c>
      <c r="AJ9" s="112">
        <f t="shared" si="8"/>
        <v>0</v>
      </c>
      <c r="AK9" s="112">
        <f t="shared" si="8"/>
        <v>0.33333333333333331</v>
      </c>
      <c r="AL9" s="112"/>
      <c r="AM9" s="112">
        <f t="shared" si="9"/>
        <v>0</v>
      </c>
      <c r="AN9" s="112">
        <f t="shared" si="9"/>
        <v>0</v>
      </c>
      <c r="AO9" s="112">
        <f t="shared" si="9"/>
        <v>2</v>
      </c>
      <c r="AP9" s="112">
        <f t="shared" si="9"/>
        <v>0</v>
      </c>
      <c r="AQ9" s="112">
        <f t="shared" si="9"/>
        <v>1</v>
      </c>
      <c r="AR9" s="112"/>
      <c r="AS9" s="4">
        <f t="shared" si="10"/>
        <v>0.44721359549995793</v>
      </c>
      <c r="AT9" s="112">
        <f t="shared" si="14"/>
        <v>1</v>
      </c>
      <c r="AU9" s="249">
        <f t="shared" si="15"/>
        <v>1.0000009000000001</v>
      </c>
      <c r="AV9" s="112"/>
      <c r="AW9" s="112"/>
      <c r="AX9" s="112"/>
      <c r="AY9" s="112"/>
      <c r="AZ9" s="112"/>
      <c r="BA9" s="112"/>
      <c r="BB9" s="112"/>
      <c r="BC9" s="30">
        <f>IF(X9="","",MATCH(X9,Schritt5_Gruppenbewertung!$D$13:$D$53,0))</f>
        <v>3</v>
      </c>
      <c r="BD9" s="92">
        <f>IF($X9="","",IF(INDEX(Schritt5_Gruppenbewertung!$G$13:$Z$53,MATCH($X9,Schritt5_Gruppenbewertung!$D$13:$D$53,0),MATCH(BD$5,Schritt5_Gruppenbewertung!$G$11:$Z$11,0))="","",INDEX(Schritt5_Gruppenbewertung!$G$13:$Z$53,MATCH($X9,Schritt5_Gruppenbewertung!$D$13:$D$53,0),MATCH(BD$5,Schritt5_Gruppenbewertung!$G$11:$Z$11,0))))</f>
        <v>0</v>
      </c>
      <c r="BE9" s="92">
        <f>IF($X9="","",IF(INDEX(Schritt5_Gruppenbewertung!$G$13:$Z$53,MATCH($X9,Schritt5_Gruppenbewertung!$D$13:$D$53,0),MATCH(BE$5,Schritt5_Gruppenbewertung!$G$11:$Z$11,0))="","",INDEX(Schritt5_Gruppenbewertung!$G$13:$Z$53,MATCH($X9,Schritt5_Gruppenbewertung!$D$13:$D$53,0),MATCH(BE$5,Schritt5_Gruppenbewertung!$G$11:$Z$11,0))))</f>
        <v>0</v>
      </c>
      <c r="BF9" s="92">
        <f>IF($X9="","",IF(INDEX(Schritt5_Gruppenbewertung!$G$13:$Z$53,MATCH($X9,Schritt5_Gruppenbewertung!$D$13:$D$53,0),MATCH(BF$5,Schritt5_Gruppenbewertung!$G$11:$Z$11,0))="","",INDEX(Schritt5_Gruppenbewertung!$G$13:$Z$53,MATCH($X9,Schritt5_Gruppenbewertung!$D$13:$D$53,0),MATCH(BF$5,Schritt5_Gruppenbewertung!$G$11:$Z$11,0))))</f>
        <v>2</v>
      </c>
      <c r="BG9" s="92" t="str">
        <f>IF($X9="","",IF(INDEX(Schritt5_Gruppenbewertung!$G$13:$Z$53,MATCH($X9,Schritt5_Gruppenbewertung!$D$13:$D$53,0),MATCH(BG$5,Schritt5_Gruppenbewertung!$G$11:$Z$11,0))="","",INDEX(Schritt5_Gruppenbewertung!$G$13:$Z$53,MATCH($X9,Schritt5_Gruppenbewertung!$D$13:$D$53,0),MATCH(BG$5,Schritt5_Gruppenbewertung!$G$11:$Z$11,0))))</f>
        <v/>
      </c>
      <c r="BH9" s="92" t="str">
        <f>IF($X9="","",IF(INDEX(Schritt5_Gruppenbewertung!$G$13:$Z$53,MATCH($X9,Schritt5_Gruppenbewertung!$D$13:$D$53,0),MATCH(BH$5,Schritt5_Gruppenbewertung!$G$11:$Z$11,0))="","",INDEX(Schritt5_Gruppenbewertung!$G$13:$Z$53,MATCH($X9,Schritt5_Gruppenbewertung!$D$13:$D$53,0),MATCH(BH$5,Schritt5_Gruppenbewertung!$G$11:$Z$11,0))))</f>
        <v/>
      </c>
      <c r="BI9" s="92" t="str">
        <f>IF($X9="","",IF(INDEX(Schritt5_Gruppenbewertung!$G$13:$Z$53,MATCH($X9,Schritt5_Gruppenbewertung!$D$13:$D$53,0),MATCH(BI$5,Schritt5_Gruppenbewertung!$G$11:$Z$11,0))="","",INDEX(Schritt5_Gruppenbewertung!$G$13:$Z$53,MATCH($X9,Schritt5_Gruppenbewertung!$D$13:$D$53,0),MATCH(BI$5,Schritt5_Gruppenbewertung!$G$11:$Z$11,0))))</f>
        <v/>
      </c>
      <c r="BJ9" s="92" t="str">
        <f>IF($X9="","",IF(INDEX(Schritt5_Gruppenbewertung!$G$13:$Z$53,MATCH($X9,Schritt5_Gruppenbewertung!$D$13:$D$53,0),MATCH(BJ$5,Schritt5_Gruppenbewertung!$G$11:$Z$11,0))="","",INDEX(Schritt5_Gruppenbewertung!$G$13:$Z$53,MATCH($X9,Schritt5_Gruppenbewertung!$D$13:$D$53,0),MATCH(BJ$5,Schritt5_Gruppenbewertung!$G$11:$Z$11,0))))</f>
        <v/>
      </c>
      <c r="BK9" s="92" t="str">
        <f>IF($X9="","",IF(INDEX(Schritt5_Gruppenbewertung!$G$13:$Z$53,MATCH($X9,Schritt5_Gruppenbewertung!$D$13:$D$53,0),MATCH(BK$5,Schritt5_Gruppenbewertung!$G$11:$Z$11,0))="","",INDEX(Schritt5_Gruppenbewertung!$G$13:$Z$53,MATCH($X9,Schritt5_Gruppenbewertung!$D$13:$D$53,0),MATCH(BK$5,Schritt5_Gruppenbewertung!$G$11:$Z$11,0))))</f>
        <v/>
      </c>
      <c r="BL9" s="92" t="str">
        <f>IF($X9="","",IF(INDEX(Schritt5_Gruppenbewertung!$G$13:$Z$53,MATCH($X9,Schritt5_Gruppenbewertung!$D$13:$D$53,0),MATCH(BL$5,Schritt5_Gruppenbewertung!$G$11:$Z$11,0))="","",INDEX(Schritt5_Gruppenbewertung!$G$13:$Z$53,MATCH($X9,Schritt5_Gruppenbewertung!$D$13:$D$53,0),MATCH(BL$5,Schritt5_Gruppenbewertung!$G$11:$Z$11,0))))</f>
        <v/>
      </c>
      <c r="BM9" s="92" t="str">
        <f>IF($X9="","",IF(INDEX(Schritt5_Gruppenbewertung!$G$13:$Z$53,MATCH($X9,Schritt5_Gruppenbewertung!$D$13:$D$53,0),MATCH(BM$5,Schritt5_Gruppenbewertung!$G$11:$Z$11,0))="","",INDEX(Schritt5_Gruppenbewertung!$G$13:$Z$53,MATCH($X9,Schritt5_Gruppenbewertung!$D$13:$D$53,0),MATCH(BM$5,Schritt5_Gruppenbewertung!$G$11:$Z$11,0))))</f>
        <v/>
      </c>
      <c r="BN9" s="92" t="str">
        <f>IF($X9="","",IF(INDEX(Schritt5_Gruppenbewertung!$G$13:$Z$53,MATCH($X9,Schritt5_Gruppenbewertung!$D$13:$D$53,0),MATCH(BN$5,Schritt5_Gruppenbewertung!$G$11:$Z$11,0))="","",INDEX(Schritt5_Gruppenbewertung!$G$13:$Z$53,MATCH($X9,Schritt5_Gruppenbewertung!$D$13:$D$53,0),MATCH(BN$5,Schritt5_Gruppenbewertung!$G$11:$Z$11,0))))</f>
        <v/>
      </c>
      <c r="BO9" s="92" t="str">
        <f>IF($X9="","",IF(INDEX(Schritt5_Gruppenbewertung!$G$13:$Z$53,MATCH($X9,Schritt5_Gruppenbewertung!$D$13:$D$53,0),MATCH(BO$5,Schritt5_Gruppenbewertung!$G$11:$Z$11,0))="","",INDEX(Schritt5_Gruppenbewertung!$G$13:$Z$53,MATCH($X9,Schritt5_Gruppenbewertung!$D$13:$D$53,0),MATCH(BO$5,Schritt5_Gruppenbewertung!$G$11:$Z$11,0))))</f>
        <v/>
      </c>
      <c r="BP9" s="92" t="str">
        <f>IF($X9="","",IF(INDEX(Schritt5_Gruppenbewertung!$G$13:$Z$53,MATCH($X9,Schritt5_Gruppenbewertung!$D$13:$D$53,0),MATCH(BP$5,Schritt5_Gruppenbewertung!$G$11:$Z$11,0))="","",INDEX(Schritt5_Gruppenbewertung!$G$13:$Z$53,MATCH($X9,Schritt5_Gruppenbewertung!$D$13:$D$53,0),MATCH(BP$5,Schritt5_Gruppenbewertung!$G$11:$Z$11,0))))</f>
        <v/>
      </c>
      <c r="BQ9" s="92" t="str">
        <f>IF($X9="","",IF(INDEX(Schritt5_Gruppenbewertung!$G$13:$Z$53,MATCH($X9,Schritt5_Gruppenbewertung!$D$13:$D$53,0),MATCH(BQ$5,Schritt5_Gruppenbewertung!$G$11:$Z$11,0))="","",INDEX(Schritt5_Gruppenbewertung!$G$13:$Z$53,MATCH($X9,Schritt5_Gruppenbewertung!$D$13:$D$53,0),MATCH(BQ$5,Schritt5_Gruppenbewertung!$G$11:$Z$11,0))))</f>
        <v/>
      </c>
      <c r="BR9" s="92" t="str">
        <f>IF($X9="","",IF(INDEX(Schritt5_Gruppenbewertung!$G$13:$Z$53,MATCH($X9,Schritt5_Gruppenbewertung!$D$13:$D$53,0),MATCH(BR$5,Schritt5_Gruppenbewertung!$G$11:$Z$11,0))="","",INDEX(Schritt5_Gruppenbewertung!$G$13:$Z$53,MATCH($X9,Schritt5_Gruppenbewertung!$D$13:$D$53,0),MATCH(BR$5,Schritt5_Gruppenbewertung!$G$11:$Z$11,0))))</f>
        <v/>
      </c>
      <c r="BS9" s="92" t="str">
        <f>IF($X9="","",IF(INDEX(Schritt5_Gruppenbewertung!$G$13:$Z$53,MATCH($X9,Schritt5_Gruppenbewertung!$D$13:$D$53,0),MATCH(BS$5,Schritt5_Gruppenbewertung!$G$11:$Z$11,0))="","",INDEX(Schritt5_Gruppenbewertung!$G$13:$Z$53,MATCH($X9,Schritt5_Gruppenbewertung!$D$13:$D$53,0),MATCH(BS$5,Schritt5_Gruppenbewertung!$G$11:$Z$11,0))))</f>
        <v/>
      </c>
      <c r="BT9" s="92" t="str">
        <f>IF($X9="","",IF(INDEX(Schritt5_Gruppenbewertung!$G$13:$Z$53,MATCH($X9,Schritt5_Gruppenbewertung!$D$13:$D$53,0),MATCH(BT$5,Schritt5_Gruppenbewertung!$G$11:$Z$11,0))="","",INDEX(Schritt5_Gruppenbewertung!$G$13:$Z$53,MATCH($X9,Schritt5_Gruppenbewertung!$D$13:$D$53,0),MATCH(BT$5,Schritt5_Gruppenbewertung!$G$11:$Z$11,0))))</f>
        <v/>
      </c>
      <c r="BU9" s="92" t="str">
        <f>IF($X9="","",IF(INDEX(Schritt5_Gruppenbewertung!$G$13:$Z$53,MATCH($X9,Schritt5_Gruppenbewertung!$D$13:$D$53,0),MATCH(BU$5,Schritt5_Gruppenbewertung!$G$11:$Z$11,0))="","",INDEX(Schritt5_Gruppenbewertung!$G$13:$Z$53,MATCH($X9,Schritt5_Gruppenbewertung!$D$13:$D$53,0),MATCH(BU$5,Schritt5_Gruppenbewertung!$G$11:$Z$11,0))))</f>
        <v/>
      </c>
      <c r="BV9" s="92" t="str">
        <f>IF($X9="","",IF(INDEX(Schritt5_Gruppenbewertung!$G$13:$Z$53,MATCH($X9,Schritt5_Gruppenbewertung!$D$13:$D$53,0),MATCH(BV$5,Schritt5_Gruppenbewertung!$G$11:$Z$11,0))="","",INDEX(Schritt5_Gruppenbewertung!$G$13:$Z$53,MATCH($X9,Schritt5_Gruppenbewertung!$D$13:$D$53,0),MATCH(BV$5,Schritt5_Gruppenbewertung!$G$11:$Z$11,0))))</f>
        <v/>
      </c>
      <c r="BW9" s="92" t="str">
        <f>IF($X9="","",IF(INDEX(Schritt5_Gruppenbewertung!$G$13:$Z$53,MATCH($X9,Schritt5_Gruppenbewertung!$D$13:$D$53,0),MATCH(BW$5,Schritt5_Gruppenbewertung!$G$11:$Z$11,0))="","",INDEX(Schritt5_Gruppenbewertung!$G$13:$Z$53,MATCH($X9,Schritt5_Gruppenbewertung!$D$13:$D$53,0),MATCH(BW$5,Schritt5_Gruppenbewertung!$G$11:$Z$11,0))))</f>
        <v/>
      </c>
      <c r="BY9" s="239" t="str">
        <f t="shared" si="16"/>
        <v>2a Störungsanfälligkeit (System A)</v>
      </c>
    </row>
    <row r="10" spans="1:77" x14ac:dyDescent="0.25">
      <c r="A10" s="33" t="str">
        <f>Filter_Kriterienpruefung!N4</f>
        <v>VS | Resilienz-Strukturen</v>
      </c>
      <c r="B10" s="33" t="str">
        <f>IFERROR(INDEX(DROPDOWN!$L$8:$O$20,MATCH(Werte_Auswertung!$A10,DROPDOWN!$L$8:$L$20,0),4),"")</f>
        <v>VS</v>
      </c>
      <c r="C10" s="33" t="str">
        <f>IFERROR(INDEX(DROPDOWN!$L$8:$P$20,MATCH(Werte_Auswertung!$A10,DROPDOWN!$L$8:$L$20,0),5),"")</f>
        <v>Resilienz-Strukturen</v>
      </c>
      <c r="D10" s="33" t="str">
        <f t="shared" ref="D10:L10" si="19">C10</f>
        <v>Resilienz-Strukturen</v>
      </c>
      <c r="E10" s="33" t="str">
        <f t="shared" si="19"/>
        <v>Resilienz-Strukturen</v>
      </c>
      <c r="F10" s="33" t="str">
        <f t="shared" si="19"/>
        <v>Resilienz-Strukturen</v>
      </c>
      <c r="G10" s="33" t="str">
        <f t="shared" si="19"/>
        <v>Resilienz-Strukturen</v>
      </c>
      <c r="H10" s="33" t="str">
        <f t="shared" si="19"/>
        <v>Resilienz-Strukturen</v>
      </c>
      <c r="I10" s="33" t="str">
        <f t="shared" si="19"/>
        <v>Resilienz-Strukturen</v>
      </c>
      <c r="J10" s="33" t="str">
        <f t="shared" si="19"/>
        <v>Resilienz-Strukturen</v>
      </c>
      <c r="K10" s="33" t="str">
        <f t="shared" si="19"/>
        <v>Resilienz-Strukturen</v>
      </c>
      <c r="L10" s="33" t="str">
        <f t="shared" si="19"/>
        <v>Resilienz-Strukturen</v>
      </c>
      <c r="M10" s="33" t="str">
        <f t="shared" ref="M10:V10" si="20">L10</f>
        <v>Resilienz-Strukturen</v>
      </c>
      <c r="N10" s="33" t="str">
        <f t="shared" si="20"/>
        <v>Resilienz-Strukturen</v>
      </c>
      <c r="O10" s="33" t="str">
        <f t="shared" si="20"/>
        <v>Resilienz-Strukturen</v>
      </c>
      <c r="P10" s="33" t="str">
        <f t="shared" si="20"/>
        <v>Resilienz-Strukturen</v>
      </c>
      <c r="Q10" s="33" t="str">
        <f t="shared" si="20"/>
        <v>Resilienz-Strukturen</v>
      </c>
      <c r="R10" s="33" t="str">
        <f t="shared" si="20"/>
        <v>Resilienz-Strukturen</v>
      </c>
      <c r="S10" s="33" t="str">
        <f t="shared" si="20"/>
        <v>Resilienz-Strukturen</v>
      </c>
      <c r="T10" s="33" t="str">
        <f t="shared" si="20"/>
        <v>Resilienz-Strukturen</v>
      </c>
      <c r="U10" s="33" t="str">
        <f t="shared" si="20"/>
        <v>Resilienz-Strukturen</v>
      </c>
      <c r="V10" s="33" t="str">
        <f t="shared" si="20"/>
        <v>Resilienz-Strukturen</v>
      </c>
      <c r="W10" s="16" t="str">
        <f>Filter_Kriterienpruefung!M4</f>
        <v>2b</v>
      </c>
      <c r="X10" s="15" t="str">
        <f>Filter_Kriterienpruefung!O4</f>
        <v>Störungsanfälligkeit (System B)</v>
      </c>
      <c r="Y10" s="135">
        <f t="shared" si="2"/>
        <v>0.33333333333333331</v>
      </c>
      <c r="Z10" s="249">
        <f t="shared" si="13"/>
        <v>0.33333433333333329</v>
      </c>
      <c r="AA10" s="135">
        <f t="shared" si="3"/>
        <v>0</v>
      </c>
      <c r="AB10" s="135">
        <f t="shared" si="4"/>
        <v>0</v>
      </c>
      <c r="AC10" s="135">
        <f t="shared" si="5"/>
        <v>0</v>
      </c>
      <c r="AD10" s="135">
        <f t="shared" si="6"/>
        <v>0.5</v>
      </c>
      <c r="AE10" s="135">
        <f t="shared" si="7"/>
        <v>1</v>
      </c>
      <c r="AF10" s="30">
        <f>IF($X10="","",COUNT(INDEX(Schritt5_Gruppenbewertung!$G$13:$G$53,$BC10):INDEX(Schritt5_Gruppenbewertung!$Z$13:$Z$53,$BC10)))</f>
        <v>3</v>
      </c>
      <c r="AG10" s="112">
        <f t="shared" si="8"/>
        <v>0</v>
      </c>
      <c r="AH10" s="112">
        <f t="shared" si="8"/>
        <v>0</v>
      </c>
      <c r="AI10" s="112">
        <f t="shared" si="8"/>
        <v>0.66666666666666663</v>
      </c>
      <c r="AJ10" s="112">
        <f t="shared" si="8"/>
        <v>0.33333333333333331</v>
      </c>
      <c r="AK10" s="112">
        <f t="shared" si="8"/>
        <v>0</v>
      </c>
      <c r="AL10" s="112"/>
      <c r="AM10" s="112">
        <f t="shared" si="9"/>
        <v>0</v>
      </c>
      <c r="AN10" s="112">
        <f t="shared" si="9"/>
        <v>0</v>
      </c>
      <c r="AO10" s="112">
        <f t="shared" si="9"/>
        <v>2</v>
      </c>
      <c r="AP10" s="112">
        <f t="shared" si="9"/>
        <v>1</v>
      </c>
      <c r="AQ10" s="112">
        <f t="shared" si="9"/>
        <v>0</v>
      </c>
      <c r="AR10" s="112"/>
      <c r="AS10" s="4">
        <f t="shared" si="10"/>
        <v>0.22360679774997896</v>
      </c>
      <c r="AT10" s="112">
        <f t="shared" si="14"/>
        <v>0.5</v>
      </c>
      <c r="AU10" s="249">
        <f t="shared" si="15"/>
        <v>0.50000100000000003</v>
      </c>
      <c r="AV10" s="112"/>
      <c r="AW10" s="112"/>
      <c r="AX10" s="112"/>
      <c r="AY10" s="112"/>
      <c r="AZ10" s="112"/>
      <c r="BA10" s="112"/>
      <c r="BB10" s="112"/>
      <c r="BC10" s="30">
        <f>IF(X10="","",MATCH(X10,Schritt5_Gruppenbewertung!$D$13:$D$53,0))</f>
        <v>4</v>
      </c>
      <c r="BD10" s="92">
        <f>IF($X10="","",IF(INDEX(Schritt5_Gruppenbewertung!$G$13:$Z$53,MATCH($X10,Schritt5_Gruppenbewertung!$D$13:$D$53,0),MATCH(BD$5,Schritt5_Gruppenbewertung!$G$11:$Z$11,0))="","",INDEX(Schritt5_Gruppenbewertung!$G$13:$Z$53,MATCH($X10,Schritt5_Gruppenbewertung!$D$13:$D$53,0),MATCH(BD$5,Schritt5_Gruppenbewertung!$G$11:$Z$11,0))))</f>
        <v>1</v>
      </c>
      <c r="BE10" s="92">
        <f>IF($X10="","",IF(INDEX(Schritt5_Gruppenbewertung!$G$13:$Z$53,MATCH($X10,Schritt5_Gruppenbewertung!$D$13:$D$53,0),MATCH(BE$5,Schritt5_Gruppenbewertung!$G$11:$Z$11,0))="","",INDEX(Schritt5_Gruppenbewertung!$G$13:$Z$53,MATCH($X10,Schritt5_Gruppenbewertung!$D$13:$D$53,0),MATCH(BE$5,Schritt5_Gruppenbewertung!$G$11:$Z$11,0))))</f>
        <v>0</v>
      </c>
      <c r="BF10" s="92">
        <f>IF($X10="","",IF(INDEX(Schritt5_Gruppenbewertung!$G$13:$Z$53,MATCH($X10,Schritt5_Gruppenbewertung!$D$13:$D$53,0),MATCH(BF$5,Schritt5_Gruppenbewertung!$G$11:$Z$11,0))="","",INDEX(Schritt5_Gruppenbewertung!$G$13:$Z$53,MATCH($X10,Schritt5_Gruppenbewertung!$D$13:$D$53,0),MATCH(BF$5,Schritt5_Gruppenbewertung!$G$11:$Z$11,0))))</f>
        <v>0</v>
      </c>
      <c r="BG10" s="92" t="str">
        <f>IF($X10="","",IF(INDEX(Schritt5_Gruppenbewertung!$G$13:$Z$53,MATCH($X10,Schritt5_Gruppenbewertung!$D$13:$D$53,0),MATCH(BG$5,Schritt5_Gruppenbewertung!$G$11:$Z$11,0))="","",INDEX(Schritt5_Gruppenbewertung!$G$13:$Z$53,MATCH($X10,Schritt5_Gruppenbewertung!$D$13:$D$53,0),MATCH(BG$5,Schritt5_Gruppenbewertung!$G$11:$Z$11,0))))</f>
        <v/>
      </c>
      <c r="BH10" s="92" t="str">
        <f>IF($X10="","",IF(INDEX(Schritt5_Gruppenbewertung!$G$13:$Z$53,MATCH($X10,Schritt5_Gruppenbewertung!$D$13:$D$53,0),MATCH(BH$5,Schritt5_Gruppenbewertung!$G$11:$Z$11,0))="","",INDEX(Schritt5_Gruppenbewertung!$G$13:$Z$53,MATCH($X10,Schritt5_Gruppenbewertung!$D$13:$D$53,0),MATCH(BH$5,Schritt5_Gruppenbewertung!$G$11:$Z$11,0))))</f>
        <v/>
      </c>
      <c r="BI10" s="92" t="str">
        <f>IF($X10="","",IF(INDEX(Schritt5_Gruppenbewertung!$G$13:$Z$53,MATCH($X10,Schritt5_Gruppenbewertung!$D$13:$D$53,0),MATCH(BI$5,Schritt5_Gruppenbewertung!$G$11:$Z$11,0))="","",INDEX(Schritt5_Gruppenbewertung!$G$13:$Z$53,MATCH($X10,Schritt5_Gruppenbewertung!$D$13:$D$53,0),MATCH(BI$5,Schritt5_Gruppenbewertung!$G$11:$Z$11,0))))</f>
        <v/>
      </c>
      <c r="BJ10" s="92" t="str">
        <f>IF($X10="","",IF(INDEX(Schritt5_Gruppenbewertung!$G$13:$Z$53,MATCH($X10,Schritt5_Gruppenbewertung!$D$13:$D$53,0),MATCH(BJ$5,Schritt5_Gruppenbewertung!$G$11:$Z$11,0))="","",INDEX(Schritt5_Gruppenbewertung!$G$13:$Z$53,MATCH($X10,Schritt5_Gruppenbewertung!$D$13:$D$53,0),MATCH(BJ$5,Schritt5_Gruppenbewertung!$G$11:$Z$11,0))))</f>
        <v/>
      </c>
      <c r="BK10" s="92" t="str">
        <f>IF($X10="","",IF(INDEX(Schritt5_Gruppenbewertung!$G$13:$Z$53,MATCH($X10,Schritt5_Gruppenbewertung!$D$13:$D$53,0),MATCH(BK$5,Schritt5_Gruppenbewertung!$G$11:$Z$11,0))="","",INDEX(Schritt5_Gruppenbewertung!$G$13:$Z$53,MATCH($X10,Schritt5_Gruppenbewertung!$D$13:$D$53,0),MATCH(BK$5,Schritt5_Gruppenbewertung!$G$11:$Z$11,0))))</f>
        <v/>
      </c>
      <c r="BL10" s="92" t="str">
        <f>IF($X10="","",IF(INDEX(Schritt5_Gruppenbewertung!$G$13:$Z$53,MATCH($X10,Schritt5_Gruppenbewertung!$D$13:$D$53,0),MATCH(BL$5,Schritt5_Gruppenbewertung!$G$11:$Z$11,0))="","",INDEX(Schritt5_Gruppenbewertung!$G$13:$Z$53,MATCH($X10,Schritt5_Gruppenbewertung!$D$13:$D$53,0),MATCH(BL$5,Schritt5_Gruppenbewertung!$G$11:$Z$11,0))))</f>
        <v/>
      </c>
      <c r="BM10" s="92" t="str">
        <f>IF($X10="","",IF(INDEX(Schritt5_Gruppenbewertung!$G$13:$Z$53,MATCH($X10,Schritt5_Gruppenbewertung!$D$13:$D$53,0),MATCH(BM$5,Schritt5_Gruppenbewertung!$G$11:$Z$11,0))="","",INDEX(Schritt5_Gruppenbewertung!$G$13:$Z$53,MATCH($X10,Schritt5_Gruppenbewertung!$D$13:$D$53,0),MATCH(BM$5,Schritt5_Gruppenbewertung!$G$11:$Z$11,0))))</f>
        <v/>
      </c>
      <c r="BN10" s="92" t="str">
        <f>IF($X10="","",IF(INDEX(Schritt5_Gruppenbewertung!$G$13:$Z$53,MATCH($X10,Schritt5_Gruppenbewertung!$D$13:$D$53,0),MATCH(BN$5,Schritt5_Gruppenbewertung!$G$11:$Z$11,0))="","",INDEX(Schritt5_Gruppenbewertung!$G$13:$Z$53,MATCH($X10,Schritt5_Gruppenbewertung!$D$13:$D$53,0),MATCH(BN$5,Schritt5_Gruppenbewertung!$G$11:$Z$11,0))))</f>
        <v/>
      </c>
      <c r="BO10" s="92" t="str">
        <f>IF($X10="","",IF(INDEX(Schritt5_Gruppenbewertung!$G$13:$Z$53,MATCH($X10,Schritt5_Gruppenbewertung!$D$13:$D$53,0),MATCH(BO$5,Schritt5_Gruppenbewertung!$G$11:$Z$11,0))="","",INDEX(Schritt5_Gruppenbewertung!$G$13:$Z$53,MATCH($X10,Schritt5_Gruppenbewertung!$D$13:$D$53,0),MATCH(BO$5,Schritt5_Gruppenbewertung!$G$11:$Z$11,0))))</f>
        <v/>
      </c>
      <c r="BP10" s="92" t="str">
        <f>IF($X10="","",IF(INDEX(Schritt5_Gruppenbewertung!$G$13:$Z$53,MATCH($X10,Schritt5_Gruppenbewertung!$D$13:$D$53,0),MATCH(BP$5,Schritt5_Gruppenbewertung!$G$11:$Z$11,0))="","",INDEX(Schritt5_Gruppenbewertung!$G$13:$Z$53,MATCH($X10,Schritt5_Gruppenbewertung!$D$13:$D$53,0),MATCH(BP$5,Schritt5_Gruppenbewertung!$G$11:$Z$11,0))))</f>
        <v/>
      </c>
      <c r="BQ10" s="92" t="str">
        <f>IF($X10="","",IF(INDEX(Schritt5_Gruppenbewertung!$G$13:$Z$53,MATCH($X10,Schritt5_Gruppenbewertung!$D$13:$D$53,0),MATCH(BQ$5,Schritt5_Gruppenbewertung!$G$11:$Z$11,0))="","",INDEX(Schritt5_Gruppenbewertung!$G$13:$Z$53,MATCH($X10,Schritt5_Gruppenbewertung!$D$13:$D$53,0),MATCH(BQ$5,Schritt5_Gruppenbewertung!$G$11:$Z$11,0))))</f>
        <v/>
      </c>
      <c r="BR10" s="92" t="str">
        <f>IF($X10="","",IF(INDEX(Schritt5_Gruppenbewertung!$G$13:$Z$53,MATCH($X10,Schritt5_Gruppenbewertung!$D$13:$D$53,0),MATCH(BR$5,Schritt5_Gruppenbewertung!$G$11:$Z$11,0))="","",INDEX(Schritt5_Gruppenbewertung!$G$13:$Z$53,MATCH($X10,Schritt5_Gruppenbewertung!$D$13:$D$53,0),MATCH(BR$5,Schritt5_Gruppenbewertung!$G$11:$Z$11,0))))</f>
        <v/>
      </c>
      <c r="BS10" s="92" t="str">
        <f>IF($X10="","",IF(INDEX(Schritt5_Gruppenbewertung!$G$13:$Z$53,MATCH($X10,Schritt5_Gruppenbewertung!$D$13:$D$53,0),MATCH(BS$5,Schritt5_Gruppenbewertung!$G$11:$Z$11,0))="","",INDEX(Schritt5_Gruppenbewertung!$G$13:$Z$53,MATCH($X10,Schritt5_Gruppenbewertung!$D$13:$D$53,0),MATCH(BS$5,Schritt5_Gruppenbewertung!$G$11:$Z$11,0))))</f>
        <v/>
      </c>
      <c r="BT10" s="92" t="str">
        <f>IF($X10="","",IF(INDEX(Schritt5_Gruppenbewertung!$G$13:$Z$53,MATCH($X10,Schritt5_Gruppenbewertung!$D$13:$D$53,0),MATCH(BT$5,Schritt5_Gruppenbewertung!$G$11:$Z$11,0))="","",INDEX(Schritt5_Gruppenbewertung!$G$13:$Z$53,MATCH($X10,Schritt5_Gruppenbewertung!$D$13:$D$53,0),MATCH(BT$5,Schritt5_Gruppenbewertung!$G$11:$Z$11,0))))</f>
        <v/>
      </c>
      <c r="BU10" s="92" t="str">
        <f>IF($X10="","",IF(INDEX(Schritt5_Gruppenbewertung!$G$13:$Z$53,MATCH($X10,Schritt5_Gruppenbewertung!$D$13:$D$53,0),MATCH(BU$5,Schritt5_Gruppenbewertung!$G$11:$Z$11,0))="","",INDEX(Schritt5_Gruppenbewertung!$G$13:$Z$53,MATCH($X10,Schritt5_Gruppenbewertung!$D$13:$D$53,0),MATCH(BU$5,Schritt5_Gruppenbewertung!$G$11:$Z$11,0))))</f>
        <v/>
      </c>
      <c r="BV10" s="92" t="str">
        <f>IF($X10="","",IF(INDEX(Schritt5_Gruppenbewertung!$G$13:$Z$53,MATCH($X10,Schritt5_Gruppenbewertung!$D$13:$D$53,0),MATCH(BV$5,Schritt5_Gruppenbewertung!$G$11:$Z$11,0))="","",INDEX(Schritt5_Gruppenbewertung!$G$13:$Z$53,MATCH($X10,Schritt5_Gruppenbewertung!$D$13:$D$53,0),MATCH(BV$5,Schritt5_Gruppenbewertung!$G$11:$Z$11,0))))</f>
        <v/>
      </c>
      <c r="BW10" s="92" t="str">
        <f>IF($X10="","",IF(INDEX(Schritt5_Gruppenbewertung!$G$13:$Z$53,MATCH($X10,Schritt5_Gruppenbewertung!$D$13:$D$53,0),MATCH(BW$5,Schritt5_Gruppenbewertung!$G$11:$Z$11,0))="","",INDEX(Schritt5_Gruppenbewertung!$G$13:$Z$53,MATCH($X10,Schritt5_Gruppenbewertung!$D$13:$D$53,0),MATCH(BW$5,Schritt5_Gruppenbewertung!$G$11:$Z$11,0))))</f>
        <v/>
      </c>
      <c r="BY10" s="239" t="str">
        <f t="shared" si="16"/>
        <v>2b Störungsanfälligkeit (System B)</v>
      </c>
    </row>
    <row r="11" spans="1:77" x14ac:dyDescent="0.25">
      <c r="A11" s="33" t="str">
        <f>Filter_Kriterienpruefung!N5</f>
        <v>VS | Resilienz-Strukturen</v>
      </c>
      <c r="B11" s="33" t="str">
        <f>IFERROR(INDEX(DROPDOWN!$L$8:$O$20,MATCH(Werte_Auswertung!$A11,DROPDOWN!$L$8:$L$20,0),4),"")</f>
        <v>VS</v>
      </c>
      <c r="C11" s="33" t="str">
        <f>IFERROR(INDEX(DROPDOWN!$L$8:$P$20,MATCH(Werte_Auswertung!$A11,DROPDOWN!$L$8:$L$20,0),5),"")</f>
        <v>Resilienz-Strukturen</v>
      </c>
      <c r="D11" s="33" t="str">
        <f t="shared" ref="D11:L11" si="21">C11</f>
        <v>Resilienz-Strukturen</v>
      </c>
      <c r="E11" s="33" t="str">
        <f t="shared" si="21"/>
        <v>Resilienz-Strukturen</v>
      </c>
      <c r="F11" s="33" t="str">
        <f t="shared" si="21"/>
        <v>Resilienz-Strukturen</v>
      </c>
      <c r="G11" s="33" t="str">
        <f t="shared" si="21"/>
        <v>Resilienz-Strukturen</v>
      </c>
      <c r="H11" s="33" t="str">
        <f t="shared" si="21"/>
        <v>Resilienz-Strukturen</v>
      </c>
      <c r="I11" s="33" t="str">
        <f t="shared" si="21"/>
        <v>Resilienz-Strukturen</v>
      </c>
      <c r="J11" s="33" t="str">
        <f t="shared" si="21"/>
        <v>Resilienz-Strukturen</v>
      </c>
      <c r="K11" s="33" t="str">
        <f t="shared" si="21"/>
        <v>Resilienz-Strukturen</v>
      </c>
      <c r="L11" s="33" t="str">
        <f t="shared" si="21"/>
        <v>Resilienz-Strukturen</v>
      </c>
      <c r="M11" s="33" t="str">
        <f t="shared" ref="M11:V11" si="22">L11</f>
        <v>Resilienz-Strukturen</v>
      </c>
      <c r="N11" s="33" t="str">
        <f t="shared" si="22"/>
        <v>Resilienz-Strukturen</v>
      </c>
      <c r="O11" s="33" t="str">
        <f t="shared" si="22"/>
        <v>Resilienz-Strukturen</v>
      </c>
      <c r="P11" s="33" t="str">
        <f t="shared" si="22"/>
        <v>Resilienz-Strukturen</v>
      </c>
      <c r="Q11" s="33" t="str">
        <f t="shared" si="22"/>
        <v>Resilienz-Strukturen</v>
      </c>
      <c r="R11" s="33" t="str">
        <f t="shared" si="22"/>
        <v>Resilienz-Strukturen</v>
      </c>
      <c r="S11" s="33" t="str">
        <f t="shared" si="22"/>
        <v>Resilienz-Strukturen</v>
      </c>
      <c r="T11" s="33" t="str">
        <f t="shared" si="22"/>
        <v>Resilienz-Strukturen</v>
      </c>
      <c r="U11" s="33" t="str">
        <f t="shared" si="22"/>
        <v>Resilienz-Strukturen</v>
      </c>
      <c r="V11" s="33" t="str">
        <f t="shared" si="22"/>
        <v>Resilienz-Strukturen</v>
      </c>
      <c r="W11" s="16" t="str">
        <f>Filter_Kriterienpruefung!M5</f>
        <v>3a</v>
      </c>
      <c r="X11" s="15" t="str">
        <f>Filter_Kriterienpruefung!O5</f>
        <v>Abhängigkeit (System A)</v>
      </c>
      <c r="Y11" s="135">
        <f t="shared" si="2"/>
        <v>0.33333333333333331</v>
      </c>
      <c r="Z11" s="249">
        <f t="shared" si="13"/>
        <v>0.33333443333333329</v>
      </c>
      <c r="AA11" s="135">
        <f t="shared" si="3"/>
        <v>-1</v>
      </c>
      <c r="AB11" s="135">
        <f t="shared" si="4"/>
        <v>-0.5</v>
      </c>
      <c r="AC11" s="135">
        <f t="shared" si="5"/>
        <v>0</v>
      </c>
      <c r="AD11" s="135">
        <f t="shared" si="6"/>
        <v>1</v>
      </c>
      <c r="AE11" s="135">
        <f t="shared" si="7"/>
        <v>2</v>
      </c>
      <c r="AF11" s="30">
        <f>IF($X11="","",COUNT(INDEX(Schritt5_Gruppenbewertung!$G$13:$G$53,$BC11):INDEX(Schritt5_Gruppenbewertung!$Z$13:$Z$53,$BC11)))</f>
        <v>3</v>
      </c>
      <c r="AG11" s="112">
        <f t="shared" si="8"/>
        <v>0</v>
      </c>
      <c r="AH11" s="112">
        <f t="shared" si="8"/>
        <v>0.33333333333333331</v>
      </c>
      <c r="AI11" s="112">
        <f t="shared" si="8"/>
        <v>0.33333333333333331</v>
      </c>
      <c r="AJ11" s="112">
        <f t="shared" si="8"/>
        <v>0</v>
      </c>
      <c r="AK11" s="112">
        <f t="shared" si="8"/>
        <v>0.33333333333333331</v>
      </c>
      <c r="AL11" s="112"/>
      <c r="AM11" s="112">
        <f t="shared" si="9"/>
        <v>0</v>
      </c>
      <c r="AN11" s="112">
        <f t="shared" si="9"/>
        <v>1</v>
      </c>
      <c r="AO11" s="112">
        <f t="shared" si="9"/>
        <v>1</v>
      </c>
      <c r="AP11" s="112">
        <f t="shared" si="9"/>
        <v>0</v>
      </c>
      <c r="AQ11" s="112">
        <f t="shared" si="9"/>
        <v>1</v>
      </c>
      <c r="AR11" s="112"/>
      <c r="AS11" s="4">
        <f t="shared" si="10"/>
        <v>0.51041778553404049</v>
      </c>
      <c r="AT11" s="112">
        <f t="shared" si="14"/>
        <v>1.5</v>
      </c>
      <c r="AU11" s="249">
        <f t="shared" si="15"/>
        <v>1.5000011</v>
      </c>
      <c r="AV11" s="112"/>
      <c r="AW11" s="112"/>
      <c r="AX11" s="112"/>
      <c r="AY11" s="112"/>
      <c r="AZ11" s="112"/>
      <c r="BA11" s="112"/>
      <c r="BB11" s="112"/>
      <c r="BC11" s="30">
        <f>IF(X11="","",MATCH(X11,Schritt5_Gruppenbewertung!$D$13:$D$53,0))</f>
        <v>5</v>
      </c>
      <c r="BD11" s="92">
        <f>IF($X11="","",IF(INDEX(Schritt5_Gruppenbewertung!$G$13:$Z$53,MATCH($X11,Schritt5_Gruppenbewertung!$D$13:$D$53,0),MATCH(BD$5,Schritt5_Gruppenbewertung!$G$11:$Z$11,0))="","",INDEX(Schritt5_Gruppenbewertung!$G$13:$Z$53,MATCH($X11,Schritt5_Gruppenbewertung!$D$13:$D$53,0),MATCH(BD$5,Schritt5_Gruppenbewertung!$G$11:$Z$11,0))))</f>
        <v>2</v>
      </c>
      <c r="BE11" s="92">
        <f>IF($X11="","",IF(INDEX(Schritt5_Gruppenbewertung!$G$13:$Z$53,MATCH($X11,Schritt5_Gruppenbewertung!$D$13:$D$53,0),MATCH(BE$5,Schritt5_Gruppenbewertung!$G$11:$Z$11,0))="","",INDEX(Schritt5_Gruppenbewertung!$G$13:$Z$53,MATCH($X11,Schritt5_Gruppenbewertung!$D$13:$D$53,0),MATCH(BE$5,Schritt5_Gruppenbewertung!$G$11:$Z$11,0))))</f>
        <v>-1</v>
      </c>
      <c r="BF11" s="92">
        <f>IF($X11="","",IF(INDEX(Schritt5_Gruppenbewertung!$G$13:$Z$53,MATCH($X11,Schritt5_Gruppenbewertung!$D$13:$D$53,0),MATCH(BF$5,Schritt5_Gruppenbewertung!$G$11:$Z$11,0))="","",INDEX(Schritt5_Gruppenbewertung!$G$13:$Z$53,MATCH($X11,Schritt5_Gruppenbewertung!$D$13:$D$53,0),MATCH(BF$5,Schritt5_Gruppenbewertung!$G$11:$Z$11,0))))</f>
        <v>0</v>
      </c>
      <c r="BG11" s="92" t="str">
        <f>IF($X11="","",IF(INDEX(Schritt5_Gruppenbewertung!$G$13:$Z$53,MATCH($X11,Schritt5_Gruppenbewertung!$D$13:$D$53,0),MATCH(BG$5,Schritt5_Gruppenbewertung!$G$11:$Z$11,0))="","",INDEX(Schritt5_Gruppenbewertung!$G$13:$Z$53,MATCH($X11,Schritt5_Gruppenbewertung!$D$13:$D$53,0),MATCH(BG$5,Schritt5_Gruppenbewertung!$G$11:$Z$11,0))))</f>
        <v/>
      </c>
      <c r="BH11" s="92" t="str">
        <f>IF($X11="","",IF(INDEX(Schritt5_Gruppenbewertung!$G$13:$Z$53,MATCH($X11,Schritt5_Gruppenbewertung!$D$13:$D$53,0),MATCH(BH$5,Schritt5_Gruppenbewertung!$G$11:$Z$11,0))="","",INDEX(Schritt5_Gruppenbewertung!$G$13:$Z$53,MATCH($X11,Schritt5_Gruppenbewertung!$D$13:$D$53,0),MATCH(BH$5,Schritt5_Gruppenbewertung!$G$11:$Z$11,0))))</f>
        <v/>
      </c>
      <c r="BI11" s="92" t="str">
        <f>IF($X11="","",IF(INDEX(Schritt5_Gruppenbewertung!$G$13:$Z$53,MATCH($X11,Schritt5_Gruppenbewertung!$D$13:$D$53,0),MATCH(BI$5,Schritt5_Gruppenbewertung!$G$11:$Z$11,0))="","",INDEX(Schritt5_Gruppenbewertung!$G$13:$Z$53,MATCH($X11,Schritt5_Gruppenbewertung!$D$13:$D$53,0),MATCH(BI$5,Schritt5_Gruppenbewertung!$G$11:$Z$11,0))))</f>
        <v/>
      </c>
      <c r="BJ11" s="92" t="str">
        <f>IF($X11="","",IF(INDEX(Schritt5_Gruppenbewertung!$G$13:$Z$53,MATCH($X11,Schritt5_Gruppenbewertung!$D$13:$D$53,0),MATCH(BJ$5,Schritt5_Gruppenbewertung!$G$11:$Z$11,0))="","",INDEX(Schritt5_Gruppenbewertung!$G$13:$Z$53,MATCH($X11,Schritt5_Gruppenbewertung!$D$13:$D$53,0),MATCH(BJ$5,Schritt5_Gruppenbewertung!$G$11:$Z$11,0))))</f>
        <v/>
      </c>
      <c r="BK11" s="92" t="str">
        <f>IF($X11="","",IF(INDEX(Schritt5_Gruppenbewertung!$G$13:$Z$53,MATCH($X11,Schritt5_Gruppenbewertung!$D$13:$D$53,0),MATCH(BK$5,Schritt5_Gruppenbewertung!$G$11:$Z$11,0))="","",INDEX(Schritt5_Gruppenbewertung!$G$13:$Z$53,MATCH($X11,Schritt5_Gruppenbewertung!$D$13:$D$53,0),MATCH(BK$5,Schritt5_Gruppenbewertung!$G$11:$Z$11,0))))</f>
        <v/>
      </c>
      <c r="BL11" s="92" t="str">
        <f>IF($X11="","",IF(INDEX(Schritt5_Gruppenbewertung!$G$13:$Z$53,MATCH($X11,Schritt5_Gruppenbewertung!$D$13:$D$53,0),MATCH(BL$5,Schritt5_Gruppenbewertung!$G$11:$Z$11,0))="","",INDEX(Schritt5_Gruppenbewertung!$G$13:$Z$53,MATCH($X11,Schritt5_Gruppenbewertung!$D$13:$D$53,0),MATCH(BL$5,Schritt5_Gruppenbewertung!$G$11:$Z$11,0))))</f>
        <v/>
      </c>
      <c r="BM11" s="92" t="str">
        <f>IF($X11="","",IF(INDEX(Schritt5_Gruppenbewertung!$G$13:$Z$53,MATCH($X11,Schritt5_Gruppenbewertung!$D$13:$D$53,0),MATCH(BM$5,Schritt5_Gruppenbewertung!$G$11:$Z$11,0))="","",INDEX(Schritt5_Gruppenbewertung!$G$13:$Z$53,MATCH($X11,Schritt5_Gruppenbewertung!$D$13:$D$53,0),MATCH(BM$5,Schritt5_Gruppenbewertung!$G$11:$Z$11,0))))</f>
        <v/>
      </c>
      <c r="BN11" s="92" t="str">
        <f>IF($X11="","",IF(INDEX(Schritt5_Gruppenbewertung!$G$13:$Z$53,MATCH($X11,Schritt5_Gruppenbewertung!$D$13:$D$53,0),MATCH(BN$5,Schritt5_Gruppenbewertung!$G$11:$Z$11,0))="","",INDEX(Schritt5_Gruppenbewertung!$G$13:$Z$53,MATCH($X11,Schritt5_Gruppenbewertung!$D$13:$D$53,0),MATCH(BN$5,Schritt5_Gruppenbewertung!$G$11:$Z$11,0))))</f>
        <v/>
      </c>
      <c r="BO11" s="92" t="str">
        <f>IF($X11="","",IF(INDEX(Schritt5_Gruppenbewertung!$G$13:$Z$53,MATCH($X11,Schritt5_Gruppenbewertung!$D$13:$D$53,0),MATCH(BO$5,Schritt5_Gruppenbewertung!$G$11:$Z$11,0))="","",INDEX(Schritt5_Gruppenbewertung!$G$13:$Z$53,MATCH($X11,Schritt5_Gruppenbewertung!$D$13:$D$53,0),MATCH(BO$5,Schritt5_Gruppenbewertung!$G$11:$Z$11,0))))</f>
        <v/>
      </c>
      <c r="BP11" s="92" t="str">
        <f>IF($X11="","",IF(INDEX(Schritt5_Gruppenbewertung!$G$13:$Z$53,MATCH($X11,Schritt5_Gruppenbewertung!$D$13:$D$53,0),MATCH(BP$5,Schritt5_Gruppenbewertung!$G$11:$Z$11,0))="","",INDEX(Schritt5_Gruppenbewertung!$G$13:$Z$53,MATCH($X11,Schritt5_Gruppenbewertung!$D$13:$D$53,0),MATCH(BP$5,Schritt5_Gruppenbewertung!$G$11:$Z$11,0))))</f>
        <v/>
      </c>
      <c r="BQ11" s="92" t="str">
        <f>IF($X11="","",IF(INDEX(Schritt5_Gruppenbewertung!$G$13:$Z$53,MATCH($X11,Schritt5_Gruppenbewertung!$D$13:$D$53,0),MATCH(BQ$5,Schritt5_Gruppenbewertung!$G$11:$Z$11,0))="","",INDEX(Schritt5_Gruppenbewertung!$G$13:$Z$53,MATCH($X11,Schritt5_Gruppenbewertung!$D$13:$D$53,0),MATCH(BQ$5,Schritt5_Gruppenbewertung!$G$11:$Z$11,0))))</f>
        <v/>
      </c>
      <c r="BR11" s="92" t="str">
        <f>IF($X11="","",IF(INDEX(Schritt5_Gruppenbewertung!$G$13:$Z$53,MATCH($X11,Schritt5_Gruppenbewertung!$D$13:$D$53,0),MATCH(BR$5,Schritt5_Gruppenbewertung!$G$11:$Z$11,0))="","",INDEX(Schritt5_Gruppenbewertung!$G$13:$Z$53,MATCH($X11,Schritt5_Gruppenbewertung!$D$13:$D$53,0),MATCH(BR$5,Schritt5_Gruppenbewertung!$G$11:$Z$11,0))))</f>
        <v/>
      </c>
      <c r="BS11" s="92" t="str">
        <f>IF($X11="","",IF(INDEX(Schritt5_Gruppenbewertung!$G$13:$Z$53,MATCH($X11,Schritt5_Gruppenbewertung!$D$13:$D$53,0),MATCH(BS$5,Schritt5_Gruppenbewertung!$G$11:$Z$11,0))="","",INDEX(Schritt5_Gruppenbewertung!$G$13:$Z$53,MATCH($X11,Schritt5_Gruppenbewertung!$D$13:$D$53,0),MATCH(BS$5,Schritt5_Gruppenbewertung!$G$11:$Z$11,0))))</f>
        <v/>
      </c>
      <c r="BT11" s="92" t="str">
        <f>IF($X11="","",IF(INDEX(Schritt5_Gruppenbewertung!$G$13:$Z$53,MATCH($X11,Schritt5_Gruppenbewertung!$D$13:$D$53,0),MATCH(BT$5,Schritt5_Gruppenbewertung!$G$11:$Z$11,0))="","",INDEX(Schritt5_Gruppenbewertung!$G$13:$Z$53,MATCH($X11,Schritt5_Gruppenbewertung!$D$13:$D$53,0),MATCH(BT$5,Schritt5_Gruppenbewertung!$G$11:$Z$11,0))))</f>
        <v/>
      </c>
      <c r="BU11" s="92" t="str">
        <f>IF($X11="","",IF(INDEX(Schritt5_Gruppenbewertung!$G$13:$Z$53,MATCH($X11,Schritt5_Gruppenbewertung!$D$13:$D$53,0),MATCH(BU$5,Schritt5_Gruppenbewertung!$G$11:$Z$11,0))="","",INDEX(Schritt5_Gruppenbewertung!$G$13:$Z$53,MATCH($X11,Schritt5_Gruppenbewertung!$D$13:$D$53,0),MATCH(BU$5,Schritt5_Gruppenbewertung!$G$11:$Z$11,0))))</f>
        <v/>
      </c>
      <c r="BV11" s="92" t="str">
        <f>IF($X11="","",IF(INDEX(Schritt5_Gruppenbewertung!$G$13:$Z$53,MATCH($X11,Schritt5_Gruppenbewertung!$D$13:$D$53,0),MATCH(BV$5,Schritt5_Gruppenbewertung!$G$11:$Z$11,0))="","",INDEX(Schritt5_Gruppenbewertung!$G$13:$Z$53,MATCH($X11,Schritt5_Gruppenbewertung!$D$13:$D$53,0),MATCH(BV$5,Schritt5_Gruppenbewertung!$G$11:$Z$11,0))))</f>
        <v/>
      </c>
      <c r="BW11" s="92" t="str">
        <f>IF($X11="","",IF(INDEX(Schritt5_Gruppenbewertung!$G$13:$Z$53,MATCH($X11,Schritt5_Gruppenbewertung!$D$13:$D$53,0),MATCH(BW$5,Schritt5_Gruppenbewertung!$G$11:$Z$11,0))="","",INDEX(Schritt5_Gruppenbewertung!$G$13:$Z$53,MATCH($X11,Schritt5_Gruppenbewertung!$D$13:$D$53,0),MATCH(BW$5,Schritt5_Gruppenbewertung!$G$11:$Z$11,0))))</f>
        <v/>
      </c>
      <c r="BY11" s="239" t="str">
        <f t="shared" si="16"/>
        <v>3a Abhängigkeit (System A)</v>
      </c>
    </row>
    <row r="12" spans="1:77" x14ac:dyDescent="0.25">
      <c r="A12" s="33" t="str">
        <f>Filter_Kriterienpruefung!N6</f>
        <v>VS | Resilienz-Strukturen</v>
      </c>
      <c r="B12" s="33" t="str">
        <f>IFERROR(INDEX(DROPDOWN!$L$8:$O$20,MATCH(Werte_Auswertung!$A12,DROPDOWN!$L$8:$L$20,0),4),"")</f>
        <v>VS</v>
      </c>
      <c r="C12" s="33" t="str">
        <f>IFERROR(INDEX(DROPDOWN!$L$8:$P$20,MATCH(Werte_Auswertung!$A12,DROPDOWN!$L$8:$L$20,0),5),"")</f>
        <v>Resilienz-Strukturen</v>
      </c>
      <c r="D12" s="33" t="str">
        <f t="shared" ref="D12:L12" si="23">C12</f>
        <v>Resilienz-Strukturen</v>
      </c>
      <c r="E12" s="33" t="str">
        <f t="shared" si="23"/>
        <v>Resilienz-Strukturen</v>
      </c>
      <c r="F12" s="33" t="str">
        <f t="shared" si="23"/>
        <v>Resilienz-Strukturen</v>
      </c>
      <c r="G12" s="33" t="str">
        <f t="shared" si="23"/>
        <v>Resilienz-Strukturen</v>
      </c>
      <c r="H12" s="33" t="str">
        <f t="shared" si="23"/>
        <v>Resilienz-Strukturen</v>
      </c>
      <c r="I12" s="33" t="str">
        <f t="shared" si="23"/>
        <v>Resilienz-Strukturen</v>
      </c>
      <c r="J12" s="33" t="str">
        <f t="shared" si="23"/>
        <v>Resilienz-Strukturen</v>
      </c>
      <c r="K12" s="33" t="str">
        <f t="shared" si="23"/>
        <v>Resilienz-Strukturen</v>
      </c>
      <c r="L12" s="33" t="str">
        <f t="shared" si="23"/>
        <v>Resilienz-Strukturen</v>
      </c>
      <c r="M12" s="33" t="str">
        <f t="shared" ref="M12:V12" si="24">L12</f>
        <v>Resilienz-Strukturen</v>
      </c>
      <c r="N12" s="33" t="str">
        <f t="shared" si="24"/>
        <v>Resilienz-Strukturen</v>
      </c>
      <c r="O12" s="33" t="str">
        <f t="shared" si="24"/>
        <v>Resilienz-Strukturen</v>
      </c>
      <c r="P12" s="33" t="str">
        <f t="shared" si="24"/>
        <v>Resilienz-Strukturen</v>
      </c>
      <c r="Q12" s="33" t="str">
        <f t="shared" si="24"/>
        <v>Resilienz-Strukturen</v>
      </c>
      <c r="R12" s="33" t="str">
        <f t="shared" si="24"/>
        <v>Resilienz-Strukturen</v>
      </c>
      <c r="S12" s="33" t="str">
        <f t="shared" si="24"/>
        <v>Resilienz-Strukturen</v>
      </c>
      <c r="T12" s="33" t="str">
        <f t="shared" si="24"/>
        <v>Resilienz-Strukturen</v>
      </c>
      <c r="U12" s="33" t="str">
        <f t="shared" si="24"/>
        <v>Resilienz-Strukturen</v>
      </c>
      <c r="V12" s="33" t="str">
        <f t="shared" si="24"/>
        <v>Resilienz-Strukturen</v>
      </c>
      <c r="W12" s="16" t="str">
        <f>Filter_Kriterienpruefung!M6</f>
        <v>3b</v>
      </c>
      <c r="X12" s="15" t="str">
        <f>Filter_Kriterienpruefung!O6</f>
        <v>Abhängigkeit (System B)</v>
      </c>
      <c r="Y12" s="135">
        <f t="shared" si="2"/>
        <v>0</v>
      </c>
      <c r="Z12" s="249">
        <f t="shared" si="13"/>
        <v>1.1999999999999999E-6</v>
      </c>
      <c r="AA12" s="135">
        <f t="shared" si="3"/>
        <v>-1</v>
      </c>
      <c r="AB12" s="135">
        <f t="shared" si="4"/>
        <v>-0.5</v>
      </c>
      <c r="AC12" s="135">
        <f t="shared" si="5"/>
        <v>0</v>
      </c>
      <c r="AD12" s="135">
        <f t="shared" si="6"/>
        <v>0.5</v>
      </c>
      <c r="AE12" s="135">
        <f t="shared" si="7"/>
        <v>1</v>
      </c>
      <c r="AF12" s="30">
        <f>IF($X12="","",COUNT(INDEX(Schritt5_Gruppenbewertung!$G$13:$G$53,$BC12):INDEX(Schritt5_Gruppenbewertung!$Z$13:$Z$53,$BC12)))</f>
        <v>3</v>
      </c>
      <c r="AG12" s="112">
        <f t="shared" si="8"/>
        <v>0</v>
      </c>
      <c r="AH12" s="112">
        <f t="shared" si="8"/>
        <v>0.33333333333333331</v>
      </c>
      <c r="AI12" s="112">
        <f t="shared" si="8"/>
        <v>0.33333333333333331</v>
      </c>
      <c r="AJ12" s="112">
        <f t="shared" si="8"/>
        <v>0.33333333333333331</v>
      </c>
      <c r="AK12" s="112">
        <f t="shared" si="8"/>
        <v>0</v>
      </c>
      <c r="AL12" s="112"/>
      <c r="AM12" s="112">
        <f t="shared" si="9"/>
        <v>0</v>
      </c>
      <c r="AN12" s="112">
        <f t="shared" si="9"/>
        <v>1</v>
      </c>
      <c r="AO12" s="112">
        <f t="shared" si="9"/>
        <v>1</v>
      </c>
      <c r="AP12" s="112">
        <f t="shared" si="9"/>
        <v>1</v>
      </c>
      <c r="AQ12" s="112">
        <f t="shared" si="9"/>
        <v>0</v>
      </c>
      <c r="AR12" s="112"/>
      <c r="AS12" s="4">
        <f t="shared" si="10"/>
        <v>0.32444284226152509</v>
      </c>
      <c r="AT12" s="112">
        <f t="shared" si="14"/>
        <v>1</v>
      </c>
      <c r="AU12" s="249">
        <f t="shared" si="15"/>
        <v>1.0000012</v>
      </c>
      <c r="AV12" s="112"/>
      <c r="AW12" s="112"/>
      <c r="AX12" s="112"/>
      <c r="AY12" s="112"/>
      <c r="AZ12" s="112"/>
      <c r="BA12" s="112"/>
      <c r="BB12" s="112"/>
      <c r="BC12" s="30">
        <f>IF(X12="","",MATCH(X12,Schritt5_Gruppenbewertung!$D$13:$D$53,0))</f>
        <v>6</v>
      </c>
      <c r="BD12" s="92">
        <f>IF($X12="","",IF(INDEX(Schritt5_Gruppenbewertung!$G$13:$Z$53,MATCH($X12,Schritt5_Gruppenbewertung!$D$13:$D$53,0),MATCH(BD$5,Schritt5_Gruppenbewertung!$G$11:$Z$11,0))="","",INDEX(Schritt5_Gruppenbewertung!$G$13:$Z$53,MATCH($X12,Schritt5_Gruppenbewertung!$D$13:$D$53,0),MATCH(BD$5,Schritt5_Gruppenbewertung!$G$11:$Z$11,0))))</f>
        <v>0</v>
      </c>
      <c r="BE12" s="92">
        <f>IF($X12="","",IF(INDEX(Schritt5_Gruppenbewertung!$G$13:$Z$53,MATCH($X12,Schritt5_Gruppenbewertung!$D$13:$D$53,0),MATCH(BE$5,Schritt5_Gruppenbewertung!$G$11:$Z$11,0))="","",INDEX(Schritt5_Gruppenbewertung!$G$13:$Z$53,MATCH($X12,Schritt5_Gruppenbewertung!$D$13:$D$53,0),MATCH(BE$5,Schritt5_Gruppenbewertung!$G$11:$Z$11,0))))</f>
        <v>1</v>
      </c>
      <c r="BF12" s="92">
        <f>IF($X12="","",IF(INDEX(Schritt5_Gruppenbewertung!$G$13:$Z$53,MATCH($X12,Schritt5_Gruppenbewertung!$D$13:$D$53,0),MATCH(BF$5,Schritt5_Gruppenbewertung!$G$11:$Z$11,0))="","",INDEX(Schritt5_Gruppenbewertung!$G$13:$Z$53,MATCH($X12,Schritt5_Gruppenbewertung!$D$13:$D$53,0),MATCH(BF$5,Schritt5_Gruppenbewertung!$G$11:$Z$11,0))))</f>
        <v>-1</v>
      </c>
      <c r="BG12" s="92" t="str">
        <f>IF($X12="","",IF(INDEX(Schritt5_Gruppenbewertung!$G$13:$Z$53,MATCH($X12,Schritt5_Gruppenbewertung!$D$13:$D$53,0),MATCH(BG$5,Schritt5_Gruppenbewertung!$G$11:$Z$11,0))="","",INDEX(Schritt5_Gruppenbewertung!$G$13:$Z$53,MATCH($X12,Schritt5_Gruppenbewertung!$D$13:$D$53,0),MATCH(BG$5,Schritt5_Gruppenbewertung!$G$11:$Z$11,0))))</f>
        <v/>
      </c>
      <c r="BH12" s="92" t="str">
        <f>IF($X12="","",IF(INDEX(Schritt5_Gruppenbewertung!$G$13:$Z$53,MATCH($X12,Schritt5_Gruppenbewertung!$D$13:$D$53,0),MATCH(BH$5,Schritt5_Gruppenbewertung!$G$11:$Z$11,0))="","",INDEX(Schritt5_Gruppenbewertung!$G$13:$Z$53,MATCH($X12,Schritt5_Gruppenbewertung!$D$13:$D$53,0),MATCH(BH$5,Schritt5_Gruppenbewertung!$G$11:$Z$11,0))))</f>
        <v/>
      </c>
      <c r="BI12" s="92" t="str">
        <f>IF($X12="","",IF(INDEX(Schritt5_Gruppenbewertung!$G$13:$Z$53,MATCH($X12,Schritt5_Gruppenbewertung!$D$13:$D$53,0),MATCH(BI$5,Schritt5_Gruppenbewertung!$G$11:$Z$11,0))="","",INDEX(Schritt5_Gruppenbewertung!$G$13:$Z$53,MATCH($X12,Schritt5_Gruppenbewertung!$D$13:$D$53,0),MATCH(BI$5,Schritt5_Gruppenbewertung!$G$11:$Z$11,0))))</f>
        <v/>
      </c>
      <c r="BJ12" s="92" t="str">
        <f>IF($X12="","",IF(INDEX(Schritt5_Gruppenbewertung!$G$13:$Z$53,MATCH($X12,Schritt5_Gruppenbewertung!$D$13:$D$53,0),MATCH(BJ$5,Schritt5_Gruppenbewertung!$G$11:$Z$11,0))="","",INDEX(Schritt5_Gruppenbewertung!$G$13:$Z$53,MATCH($X12,Schritt5_Gruppenbewertung!$D$13:$D$53,0),MATCH(BJ$5,Schritt5_Gruppenbewertung!$G$11:$Z$11,0))))</f>
        <v/>
      </c>
      <c r="BK12" s="92" t="str">
        <f>IF($X12="","",IF(INDEX(Schritt5_Gruppenbewertung!$G$13:$Z$53,MATCH($X12,Schritt5_Gruppenbewertung!$D$13:$D$53,0),MATCH(BK$5,Schritt5_Gruppenbewertung!$G$11:$Z$11,0))="","",INDEX(Schritt5_Gruppenbewertung!$G$13:$Z$53,MATCH($X12,Schritt5_Gruppenbewertung!$D$13:$D$53,0),MATCH(BK$5,Schritt5_Gruppenbewertung!$G$11:$Z$11,0))))</f>
        <v/>
      </c>
      <c r="BL12" s="92" t="str">
        <f>IF($X12="","",IF(INDEX(Schritt5_Gruppenbewertung!$G$13:$Z$53,MATCH($X12,Schritt5_Gruppenbewertung!$D$13:$D$53,0),MATCH(BL$5,Schritt5_Gruppenbewertung!$G$11:$Z$11,0))="","",INDEX(Schritt5_Gruppenbewertung!$G$13:$Z$53,MATCH($X12,Schritt5_Gruppenbewertung!$D$13:$D$53,0),MATCH(BL$5,Schritt5_Gruppenbewertung!$G$11:$Z$11,0))))</f>
        <v/>
      </c>
      <c r="BM12" s="92" t="str">
        <f>IF($X12="","",IF(INDEX(Schritt5_Gruppenbewertung!$G$13:$Z$53,MATCH($X12,Schritt5_Gruppenbewertung!$D$13:$D$53,0),MATCH(BM$5,Schritt5_Gruppenbewertung!$G$11:$Z$11,0))="","",INDEX(Schritt5_Gruppenbewertung!$G$13:$Z$53,MATCH($X12,Schritt5_Gruppenbewertung!$D$13:$D$53,0),MATCH(BM$5,Schritt5_Gruppenbewertung!$G$11:$Z$11,0))))</f>
        <v/>
      </c>
      <c r="BN12" s="92" t="str">
        <f>IF($X12="","",IF(INDEX(Schritt5_Gruppenbewertung!$G$13:$Z$53,MATCH($X12,Schritt5_Gruppenbewertung!$D$13:$D$53,0),MATCH(BN$5,Schritt5_Gruppenbewertung!$G$11:$Z$11,0))="","",INDEX(Schritt5_Gruppenbewertung!$G$13:$Z$53,MATCH($X12,Schritt5_Gruppenbewertung!$D$13:$D$53,0),MATCH(BN$5,Schritt5_Gruppenbewertung!$G$11:$Z$11,0))))</f>
        <v/>
      </c>
      <c r="BO12" s="92" t="str">
        <f>IF($X12="","",IF(INDEX(Schritt5_Gruppenbewertung!$G$13:$Z$53,MATCH($X12,Schritt5_Gruppenbewertung!$D$13:$D$53,0),MATCH(BO$5,Schritt5_Gruppenbewertung!$G$11:$Z$11,0))="","",INDEX(Schritt5_Gruppenbewertung!$G$13:$Z$53,MATCH($X12,Schritt5_Gruppenbewertung!$D$13:$D$53,0),MATCH(BO$5,Schritt5_Gruppenbewertung!$G$11:$Z$11,0))))</f>
        <v/>
      </c>
      <c r="BP12" s="92" t="str">
        <f>IF($X12="","",IF(INDEX(Schritt5_Gruppenbewertung!$G$13:$Z$53,MATCH($X12,Schritt5_Gruppenbewertung!$D$13:$D$53,0),MATCH(BP$5,Schritt5_Gruppenbewertung!$G$11:$Z$11,0))="","",INDEX(Schritt5_Gruppenbewertung!$G$13:$Z$53,MATCH($X12,Schritt5_Gruppenbewertung!$D$13:$D$53,0),MATCH(BP$5,Schritt5_Gruppenbewertung!$G$11:$Z$11,0))))</f>
        <v/>
      </c>
      <c r="BQ12" s="92" t="str">
        <f>IF($X12="","",IF(INDEX(Schritt5_Gruppenbewertung!$G$13:$Z$53,MATCH($X12,Schritt5_Gruppenbewertung!$D$13:$D$53,0),MATCH(BQ$5,Schritt5_Gruppenbewertung!$G$11:$Z$11,0))="","",INDEX(Schritt5_Gruppenbewertung!$G$13:$Z$53,MATCH($X12,Schritt5_Gruppenbewertung!$D$13:$D$53,0),MATCH(BQ$5,Schritt5_Gruppenbewertung!$G$11:$Z$11,0))))</f>
        <v/>
      </c>
      <c r="BR12" s="92" t="str">
        <f>IF($X12="","",IF(INDEX(Schritt5_Gruppenbewertung!$G$13:$Z$53,MATCH($X12,Schritt5_Gruppenbewertung!$D$13:$D$53,0),MATCH(BR$5,Schritt5_Gruppenbewertung!$G$11:$Z$11,0))="","",INDEX(Schritt5_Gruppenbewertung!$G$13:$Z$53,MATCH($X12,Schritt5_Gruppenbewertung!$D$13:$D$53,0),MATCH(BR$5,Schritt5_Gruppenbewertung!$G$11:$Z$11,0))))</f>
        <v/>
      </c>
      <c r="BS12" s="92" t="str">
        <f>IF($X12="","",IF(INDEX(Schritt5_Gruppenbewertung!$G$13:$Z$53,MATCH($X12,Schritt5_Gruppenbewertung!$D$13:$D$53,0),MATCH(BS$5,Schritt5_Gruppenbewertung!$G$11:$Z$11,0))="","",INDEX(Schritt5_Gruppenbewertung!$G$13:$Z$53,MATCH($X12,Schritt5_Gruppenbewertung!$D$13:$D$53,0),MATCH(BS$5,Schritt5_Gruppenbewertung!$G$11:$Z$11,0))))</f>
        <v/>
      </c>
      <c r="BT12" s="92" t="str">
        <f>IF($X12="","",IF(INDEX(Schritt5_Gruppenbewertung!$G$13:$Z$53,MATCH($X12,Schritt5_Gruppenbewertung!$D$13:$D$53,0),MATCH(BT$5,Schritt5_Gruppenbewertung!$G$11:$Z$11,0))="","",INDEX(Schritt5_Gruppenbewertung!$G$13:$Z$53,MATCH($X12,Schritt5_Gruppenbewertung!$D$13:$D$53,0),MATCH(BT$5,Schritt5_Gruppenbewertung!$G$11:$Z$11,0))))</f>
        <v/>
      </c>
      <c r="BU12" s="92" t="str">
        <f>IF($X12="","",IF(INDEX(Schritt5_Gruppenbewertung!$G$13:$Z$53,MATCH($X12,Schritt5_Gruppenbewertung!$D$13:$D$53,0),MATCH(BU$5,Schritt5_Gruppenbewertung!$G$11:$Z$11,0))="","",INDEX(Schritt5_Gruppenbewertung!$G$13:$Z$53,MATCH($X12,Schritt5_Gruppenbewertung!$D$13:$D$53,0),MATCH(BU$5,Schritt5_Gruppenbewertung!$G$11:$Z$11,0))))</f>
        <v/>
      </c>
      <c r="BV12" s="92" t="str">
        <f>IF($X12="","",IF(INDEX(Schritt5_Gruppenbewertung!$G$13:$Z$53,MATCH($X12,Schritt5_Gruppenbewertung!$D$13:$D$53,0),MATCH(BV$5,Schritt5_Gruppenbewertung!$G$11:$Z$11,0))="","",INDEX(Schritt5_Gruppenbewertung!$G$13:$Z$53,MATCH($X12,Schritt5_Gruppenbewertung!$D$13:$D$53,0),MATCH(BV$5,Schritt5_Gruppenbewertung!$G$11:$Z$11,0))))</f>
        <v/>
      </c>
      <c r="BW12" s="92" t="str">
        <f>IF($X12="","",IF(INDEX(Schritt5_Gruppenbewertung!$G$13:$Z$53,MATCH($X12,Schritt5_Gruppenbewertung!$D$13:$D$53,0),MATCH(BW$5,Schritt5_Gruppenbewertung!$G$11:$Z$11,0))="","",INDEX(Schritt5_Gruppenbewertung!$G$13:$Z$53,MATCH($X12,Schritt5_Gruppenbewertung!$D$13:$D$53,0),MATCH(BW$5,Schritt5_Gruppenbewertung!$G$11:$Z$11,0))))</f>
        <v/>
      </c>
      <c r="BY12" s="239" t="str">
        <f t="shared" si="16"/>
        <v>3b Abhängigkeit (System B)</v>
      </c>
    </row>
    <row r="13" spans="1:77" x14ac:dyDescent="0.25">
      <c r="A13" s="33" t="str">
        <f>Filter_Kriterienpruefung!N7</f>
        <v>VS | Resilienz-Strukturen</v>
      </c>
      <c r="B13" s="33" t="str">
        <f>IFERROR(INDEX(DROPDOWN!$L$8:$O$20,MATCH(Werte_Auswertung!$A13,DROPDOWN!$L$8:$L$20,0),4),"")</f>
        <v>VS</v>
      </c>
      <c r="C13" s="33" t="str">
        <f>IFERROR(INDEX(DROPDOWN!$L$8:$P$20,MATCH(Werte_Auswertung!$A13,DROPDOWN!$L$8:$L$20,0),5),"")</f>
        <v>Resilienz-Strukturen</v>
      </c>
      <c r="D13" s="33" t="str">
        <f t="shared" ref="D13:L13" si="25">C13</f>
        <v>Resilienz-Strukturen</v>
      </c>
      <c r="E13" s="33" t="str">
        <f t="shared" si="25"/>
        <v>Resilienz-Strukturen</v>
      </c>
      <c r="F13" s="33" t="str">
        <f t="shared" si="25"/>
        <v>Resilienz-Strukturen</v>
      </c>
      <c r="G13" s="33" t="str">
        <f t="shared" si="25"/>
        <v>Resilienz-Strukturen</v>
      </c>
      <c r="H13" s="33" t="str">
        <f t="shared" si="25"/>
        <v>Resilienz-Strukturen</v>
      </c>
      <c r="I13" s="33" t="str">
        <f t="shared" si="25"/>
        <v>Resilienz-Strukturen</v>
      </c>
      <c r="J13" s="33" t="str">
        <f t="shared" si="25"/>
        <v>Resilienz-Strukturen</v>
      </c>
      <c r="K13" s="33" t="str">
        <f t="shared" si="25"/>
        <v>Resilienz-Strukturen</v>
      </c>
      <c r="L13" s="33" t="str">
        <f t="shared" si="25"/>
        <v>Resilienz-Strukturen</v>
      </c>
      <c r="M13" s="33" t="str">
        <f t="shared" ref="M13:V13" si="26">L13</f>
        <v>Resilienz-Strukturen</v>
      </c>
      <c r="N13" s="33" t="str">
        <f t="shared" si="26"/>
        <v>Resilienz-Strukturen</v>
      </c>
      <c r="O13" s="33" t="str">
        <f t="shared" si="26"/>
        <v>Resilienz-Strukturen</v>
      </c>
      <c r="P13" s="33" t="str">
        <f t="shared" si="26"/>
        <v>Resilienz-Strukturen</v>
      </c>
      <c r="Q13" s="33" t="str">
        <f t="shared" si="26"/>
        <v>Resilienz-Strukturen</v>
      </c>
      <c r="R13" s="33" t="str">
        <f t="shared" si="26"/>
        <v>Resilienz-Strukturen</v>
      </c>
      <c r="S13" s="33" t="str">
        <f t="shared" si="26"/>
        <v>Resilienz-Strukturen</v>
      </c>
      <c r="T13" s="33" t="str">
        <f t="shared" si="26"/>
        <v>Resilienz-Strukturen</v>
      </c>
      <c r="U13" s="33" t="str">
        <f t="shared" si="26"/>
        <v>Resilienz-Strukturen</v>
      </c>
      <c r="V13" s="33" t="str">
        <f t="shared" si="26"/>
        <v>Resilienz-Strukturen</v>
      </c>
      <c r="W13" s="16">
        <f>Filter_Kriterienpruefung!M7</f>
        <v>4</v>
      </c>
      <c r="X13" s="15" t="str">
        <f>Filter_Kriterienpruefung!O7</f>
        <v xml:space="preserve">Technologische Anpassungsfähigkeit </v>
      </c>
      <c r="Y13" s="135">
        <f t="shared" si="2"/>
        <v>0</v>
      </c>
      <c r="Z13" s="249">
        <f t="shared" si="13"/>
        <v>1.3E-6</v>
      </c>
      <c r="AA13" s="135">
        <f t="shared" si="3"/>
        <v>-1</v>
      </c>
      <c r="AB13" s="135">
        <f t="shared" si="4"/>
        <v>-0.5</v>
      </c>
      <c r="AC13" s="135">
        <f t="shared" si="5"/>
        <v>0</v>
      </c>
      <c r="AD13" s="135">
        <f t="shared" si="6"/>
        <v>0.5</v>
      </c>
      <c r="AE13" s="135">
        <f t="shared" si="7"/>
        <v>1</v>
      </c>
      <c r="AF13" s="30">
        <f>IF($X13="","",COUNT(INDEX(Schritt5_Gruppenbewertung!$G$13:$G$53,$BC13):INDEX(Schritt5_Gruppenbewertung!$Z$13:$Z$53,$BC13)))</f>
        <v>3</v>
      </c>
      <c r="AG13" s="112">
        <f t="shared" si="8"/>
        <v>0</v>
      </c>
      <c r="AH13" s="112">
        <f t="shared" si="8"/>
        <v>0.33333333333333331</v>
      </c>
      <c r="AI13" s="112">
        <f t="shared" si="8"/>
        <v>0.33333333333333331</v>
      </c>
      <c r="AJ13" s="112">
        <f t="shared" si="8"/>
        <v>0.33333333333333331</v>
      </c>
      <c r="AK13" s="112">
        <f t="shared" si="8"/>
        <v>0</v>
      </c>
      <c r="AL13" s="112"/>
      <c r="AM13" s="112">
        <f t="shared" si="9"/>
        <v>0</v>
      </c>
      <c r="AN13" s="112">
        <f t="shared" si="9"/>
        <v>1</v>
      </c>
      <c r="AO13" s="112">
        <f t="shared" si="9"/>
        <v>1</v>
      </c>
      <c r="AP13" s="112">
        <f t="shared" si="9"/>
        <v>1</v>
      </c>
      <c r="AQ13" s="112">
        <f t="shared" si="9"/>
        <v>0</v>
      </c>
      <c r="AR13" s="112"/>
      <c r="AS13" s="4">
        <f t="shared" si="10"/>
        <v>0.32444284226152509</v>
      </c>
      <c r="AT13" s="112">
        <f t="shared" si="14"/>
        <v>1</v>
      </c>
      <c r="AU13" s="249">
        <f t="shared" si="15"/>
        <v>1.0000013000000001</v>
      </c>
      <c r="AV13" s="112"/>
      <c r="AW13" s="112"/>
      <c r="AX13" s="112"/>
      <c r="AY13" s="112"/>
      <c r="AZ13" s="112"/>
      <c r="BA13" s="112"/>
      <c r="BB13" s="112"/>
      <c r="BC13" s="30">
        <f>IF(X13="","",MATCH(X13,Schritt5_Gruppenbewertung!$D$13:$D$53,0))</f>
        <v>7</v>
      </c>
      <c r="BD13" s="92">
        <f>IF($X13="","",IF(INDEX(Schritt5_Gruppenbewertung!$G$13:$Z$53,MATCH($X13,Schritt5_Gruppenbewertung!$D$13:$D$53,0),MATCH(BD$5,Schritt5_Gruppenbewertung!$G$11:$Z$11,0))="","",INDEX(Schritt5_Gruppenbewertung!$G$13:$Z$53,MATCH($X13,Schritt5_Gruppenbewertung!$D$13:$D$53,0),MATCH(BD$5,Schritt5_Gruppenbewertung!$G$11:$Z$11,0))))</f>
        <v>0</v>
      </c>
      <c r="BE13" s="92">
        <f>IF($X13="","",IF(INDEX(Schritt5_Gruppenbewertung!$G$13:$Z$53,MATCH($X13,Schritt5_Gruppenbewertung!$D$13:$D$53,0),MATCH(BE$5,Schritt5_Gruppenbewertung!$G$11:$Z$11,0))="","",INDEX(Schritt5_Gruppenbewertung!$G$13:$Z$53,MATCH($X13,Schritt5_Gruppenbewertung!$D$13:$D$53,0),MATCH(BE$5,Schritt5_Gruppenbewertung!$G$11:$Z$11,0))))</f>
        <v>-1</v>
      </c>
      <c r="BF13" s="92">
        <f>IF($X13="","",IF(INDEX(Schritt5_Gruppenbewertung!$G$13:$Z$53,MATCH($X13,Schritt5_Gruppenbewertung!$D$13:$D$53,0),MATCH(BF$5,Schritt5_Gruppenbewertung!$G$11:$Z$11,0))="","",INDEX(Schritt5_Gruppenbewertung!$G$13:$Z$53,MATCH($X13,Schritt5_Gruppenbewertung!$D$13:$D$53,0),MATCH(BF$5,Schritt5_Gruppenbewertung!$G$11:$Z$11,0))))</f>
        <v>1</v>
      </c>
      <c r="BG13" s="92" t="str">
        <f>IF($X13="","",IF(INDEX(Schritt5_Gruppenbewertung!$G$13:$Z$53,MATCH($X13,Schritt5_Gruppenbewertung!$D$13:$D$53,0),MATCH(BG$5,Schritt5_Gruppenbewertung!$G$11:$Z$11,0))="","",INDEX(Schritt5_Gruppenbewertung!$G$13:$Z$53,MATCH($X13,Schritt5_Gruppenbewertung!$D$13:$D$53,0),MATCH(BG$5,Schritt5_Gruppenbewertung!$G$11:$Z$11,0))))</f>
        <v/>
      </c>
      <c r="BH13" s="92" t="str">
        <f>IF($X13="","",IF(INDEX(Schritt5_Gruppenbewertung!$G$13:$Z$53,MATCH($X13,Schritt5_Gruppenbewertung!$D$13:$D$53,0),MATCH(BH$5,Schritt5_Gruppenbewertung!$G$11:$Z$11,0))="","",INDEX(Schritt5_Gruppenbewertung!$G$13:$Z$53,MATCH($X13,Schritt5_Gruppenbewertung!$D$13:$D$53,0),MATCH(BH$5,Schritt5_Gruppenbewertung!$G$11:$Z$11,0))))</f>
        <v/>
      </c>
      <c r="BI13" s="92" t="str">
        <f>IF($X13="","",IF(INDEX(Schritt5_Gruppenbewertung!$G$13:$Z$53,MATCH($X13,Schritt5_Gruppenbewertung!$D$13:$D$53,0),MATCH(BI$5,Schritt5_Gruppenbewertung!$G$11:$Z$11,0))="","",INDEX(Schritt5_Gruppenbewertung!$G$13:$Z$53,MATCH($X13,Schritt5_Gruppenbewertung!$D$13:$D$53,0),MATCH(BI$5,Schritt5_Gruppenbewertung!$G$11:$Z$11,0))))</f>
        <v/>
      </c>
      <c r="BJ13" s="92" t="str">
        <f>IF($X13="","",IF(INDEX(Schritt5_Gruppenbewertung!$G$13:$Z$53,MATCH($X13,Schritt5_Gruppenbewertung!$D$13:$D$53,0),MATCH(BJ$5,Schritt5_Gruppenbewertung!$G$11:$Z$11,0))="","",INDEX(Schritt5_Gruppenbewertung!$G$13:$Z$53,MATCH($X13,Schritt5_Gruppenbewertung!$D$13:$D$53,0),MATCH(BJ$5,Schritt5_Gruppenbewertung!$G$11:$Z$11,0))))</f>
        <v/>
      </c>
      <c r="BK13" s="92" t="str">
        <f>IF($X13="","",IF(INDEX(Schritt5_Gruppenbewertung!$G$13:$Z$53,MATCH($X13,Schritt5_Gruppenbewertung!$D$13:$D$53,0),MATCH(BK$5,Schritt5_Gruppenbewertung!$G$11:$Z$11,0))="","",INDEX(Schritt5_Gruppenbewertung!$G$13:$Z$53,MATCH($X13,Schritt5_Gruppenbewertung!$D$13:$D$53,0),MATCH(BK$5,Schritt5_Gruppenbewertung!$G$11:$Z$11,0))))</f>
        <v/>
      </c>
      <c r="BL13" s="92" t="str">
        <f>IF($X13="","",IF(INDEX(Schritt5_Gruppenbewertung!$G$13:$Z$53,MATCH($X13,Schritt5_Gruppenbewertung!$D$13:$D$53,0),MATCH(BL$5,Schritt5_Gruppenbewertung!$G$11:$Z$11,0))="","",INDEX(Schritt5_Gruppenbewertung!$G$13:$Z$53,MATCH($X13,Schritt5_Gruppenbewertung!$D$13:$D$53,0),MATCH(BL$5,Schritt5_Gruppenbewertung!$G$11:$Z$11,0))))</f>
        <v/>
      </c>
      <c r="BM13" s="92" t="str">
        <f>IF($X13="","",IF(INDEX(Schritt5_Gruppenbewertung!$G$13:$Z$53,MATCH($X13,Schritt5_Gruppenbewertung!$D$13:$D$53,0),MATCH(BM$5,Schritt5_Gruppenbewertung!$G$11:$Z$11,0))="","",INDEX(Schritt5_Gruppenbewertung!$G$13:$Z$53,MATCH($X13,Schritt5_Gruppenbewertung!$D$13:$D$53,0),MATCH(BM$5,Schritt5_Gruppenbewertung!$G$11:$Z$11,0))))</f>
        <v/>
      </c>
      <c r="BN13" s="92" t="str">
        <f>IF($X13="","",IF(INDEX(Schritt5_Gruppenbewertung!$G$13:$Z$53,MATCH($X13,Schritt5_Gruppenbewertung!$D$13:$D$53,0),MATCH(BN$5,Schritt5_Gruppenbewertung!$G$11:$Z$11,0))="","",INDEX(Schritt5_Gruppenbewertung!$G$13:$Z$53,MATCH($X13,Schritt5_Gruppenbewertung!$D$13:$D$53,0),MATCH(BN$5,Schritt5_Gruppenbewertung!$G$11:$Z$11,0))))</f>
        <v/>
      </c>
      <c r="BO13" s="92" t="str">
        <f>IF($X13="","",IF(INDEX(Schritt5_Gruppenbewertung!$G$13:$Z$53,MATCH($X13,Schritt5_Gruppenbewertung!$D$13:$D$53,0),MATCH(BO$5,Schritt5_Gruppenbewertung!$G$11:$Z$11,0))="","",INDEX(Schritt5_Gruppenbewertung!$G$13:$Z$53,MATCH($X13,Schritt5_Gruppenbewertung!$D$13:$D$53,0),MATCH(BO$5,Schritt5_Gruppenbewertung!$G$11:$Z$11,0))))</f>
        <v/>
      </c>
      <c r="BP13" s="92" t="str">
        <f>IF($X13="","",IF(INDEX(Schritt5_Gruppenbewertung!$G$13:$Z$53,MATCH($X13,Schritt5_Gruppenbewertung!$D$13:$D$53,0),MATCH(BP$5,Schritt5_Gruppenbewertung!$G$11:$Z$11,0))="","",INDEX(Schritt5_Gruppenbewertung!$G$13:$Z$53,MATCH($X13,Schritt5_Gruppenbewertung!$D$13:$D$53,0),MATCH(BP$5,Schritt5_Gruppenbewertung!$G$11:$Z$11,0))))</f>
        <v/>
      </c>
      <c r="BQ13" s="92" t="str">
        <f>IF($X13="","",IF(INDEX(Schritt5_Gruppenbewertung!$G$13:$Z$53,MATCH($X13,Schritt5_Gruppenbewertung!$D$13:$D$53,0),MATCH(BQ$5,Schritt5_Gruppenbewertung!$G$11:$Z$11,0))="","",INDEX(Schritt5_Gruppenbewertung!$G$13:$Z$53,MATCH($X13,Schritt5_Gruppenbewertung!$D$13:$D$53,0),MATCH(BQ$5,Schritt5_Gruppenbewertung!$G$11:$Z$11,0))))</f>
        <v/>
      </c>
      <c r="BR13" s="92" t="str">
        <f>IF($X13="","",IF(INDEX(Schritt5_Gruppenbewertung!$G$13:$Z$53,MATCH($X13,Schritt5_Gruppenbewertung!$D$13:$D$53,0),MATCH(BR$5,Schritt5_Gruppenbewertung!$G$11:$Z$11,0))="","",INDEX(Schritt5_Gruppenbewertung!$G$13:$Z$53,MATCH($X13,Schritt5_Gruppenbewertung!$D$13:$D$53,0),MATCH(BR$5,Schritt5_Gruppenbewertung!$G$11:$Z$11,0))))</f>
        <v/>
      </c>
      <c r="BS13" s="92" t="str">
        <f>IF($X13="","",IF(INDEX(Schritt5_Gruppenbewertung!$G$13:$Z$53,MATCH($X13,Schritt5_Gruppenbewertung!$D$13:$D$53,0),MATCH(BS$5,Schritt5_Gruppenbewertung!$G$11:$Z$11,0))="","",INDEX(Schritt5_Gruppenbewertung!$G$13:$Z$53,MATCH($X13,Schritt5_Gruppenbewertung!$D$13:$D$53,0),MATCH(BS$5,Schritt5_Gruppenbewertung!$G$11:$Z$11,0))))</f>
        <v/>
      </c>
      <c r="BT13" s="92" t="str">
        <f>IF($X13="","",IF(INDEX(Schritt5_Gruppenbewertung!$G$13:$Z$53,MATCH($X13,Schritt5_Gruppenbewertung!$D$13:$D$53,0),MATCH(BT$5,Schritt5_Gruppenbewertung!$G$11:$Z$11,0))="","",INDEX(Schritt5_Gruppenbewertung!$G$13:$Z$53,MATCH($X13,Schritt5_Gruppenbewertung!$D$13:$D$53,0),MATCH(BT$5,Schritt5_Gruppenbewertung!$G$11:$Z$11,0))))</f>
        <v/>
      </c>
      <c r="BU13" s="92" t="str">
        <f>IF($X13="","",IF(INDEX(Schritt5_Gruppenbewertung!$G$13:$Z$53,MATCH($X13,Schritt5_Gruppenbewertung!$D$13:$D$53,0),MATCH(BU$5,Schritt5_Gruppenbewertung!$G$11:$Z$11,0))="","",INDEX(Schritt5_Gruppenbewertung!$G$13:$Z$53,MATCH($X13,Schritt5_Gruppenbewertung!$D$13:$D$53,0),MATCH(BU$5,Schritt5_Gruppenbewertung!$G$11:$Z$11,0))))</f>
        <v/>
      </c>
      <c r="BV13" s="92" t="str">
        <f>IF($X13="","",IF(INDEX(Schritt5_Gruppenbewertung!$G$13:$Z$53,MATCH($X13,Schritt5_Gruppenbewertung!$D$13:$D$53,0),MATCH(BV$5,Schritt5_Gruppenbewertung!$G$11:$Z$11,0))="","",INDEX(Schritt5_Gruppenbewertung!$G$13:$Z$53,MATCH($X13,Schritt5_Gruppenbewertung!$D$13:$D$53,0),MATCH(BV$5,Schritt5_Gruppenbewertung!$G$11:$Z$11,0))))</f>
        <v/>
      </c>
      <c r="BW13" s="92" t="str">
        <f>IF($X13="","",IF(INDEX(Schritt5_Gruppenbewertung!$G$13:$Z$53,MATCH($X13,Schritt5_Gruppenbewertung!$D$13:$D$53,0),MATCH(BW$5,Schritt5_Gruppenbewertung!$G$11:$Z$11,0))="","",INDEX(Schritt5_Gruppenbewertung!$G$13:$Z$53,MATCH($X13,Schritt5_Gruppenbewertung!$D$13:$D$53,0),MATCH(BW$5,Schritt5_Gruppenbewertung!$G$11:$Z$11,0))))</f>
        <v/>
      </c>
      <c r="BY13" s="239" t="str">
        <f t="shared" si="16"/>
        <v xml:space="preserve">4 Technologische Anpassungsfähigkeit </v>
      </c>
    </row>
    <row r="14" spans="1:77" x14ac:dyDescent="0.25">
      <c r="A14" s="33" t="str">
        <f>Filter_Kriterienpruefung!N8</f>
        <v>VS | Resilienz-Ressourcen</v>
      </c>
      <c r="B14" s="33" t="str">
        <f>IFERROR(INDEX(DROPDOWN!$L$8:$O$20,MATCH(Werte_Auswertung!$A14,DROPDOWN!$L$8:$L$20,0),4),"")</f>
        <v>VS</v>
      </c>
      <c r="C14" s="33" t="str">
        <f>IFERROR(INDEX(DROPDOWN!$L$8:$P$20,MATCH(Werte_Auswertung!$A14,DROPDOWN!$L$8:$L$20,0),5),"")</f>
        <v>Resilienz-Ressourcen</v>
      </c>
      <c r="D14" s="33" t="str">
        <f t="shared" ref="D14:L14" si="27">C14</f>
        <v>Resilienz-Ressourcen</v>
      </c>
      <c r="E14" s="33" t="str">
        <f t="shared" si="27"/>
        <v>Resilienz-Ressourcen</v>
      </c>
      <c r="F14" s="33" t="str">
        <f t="shared" si="27"/>
        <v>Resilienz-Ressourcen</v>
      </c>
      <c r="G14" s="33" t="str">
        <f t="shared" si="27"/>
        <v>Resilienz-Ressourcen</v>
      </c>
      <c r="H14" s="33" t="str">
        <f t="shared" si="27"/>
        <v>Resilienz-Ressourcen</v>
      </c>
      <c r="I14" s="33" t="str">
        <f t="shared" si="27"/>
        <v>Resilienz-Ressourcen</v>
      </c>
      <c r="J14" s="33" t="str">
        <f t="shared" si="27"/>
        <v>Resilienz-Ressourcen</v>
      </c>
      <c r="K14" s="33" t="str">
        <f t="shared" si="27"/>
        <v>Resilienz-Ressourcen</v>
      </c>
      <c r="L14" s="33" t="str">
        <f t="shared" si="27"/>
        <v>Resilienz-Ressourcen</v>
      </c>
      <c r="M14" s="33" t="str">
        <f t="shared" ref="M14:V14" si="28">L14</f>
        <v>Resilienz-Ressourcen</v>
      </c>
      <c r="N14" s="33" t="str">
        <f t="shared" si="28"/>
        <v>Resilienz-Ressourcen</v>
      </c>
      <c r="O14" s="33" t="str">
        <f t="shared" si="28"/>
        <v>Resilienz-Ressourcen</v>
      </c>
      <c r="P14" s="33" t="str">
        <f t="shared" si="28"/>
        <v>Resilienz-Ressourcen</v>
      </c>
      <c r="Q14" s="33" t="str">
        <f t="shared" si="28"/>
        <v>Resilienz-Ressourcen</v>
      </c>
      <c r="R14" s="33" t="str">
        <f t="shared" si="28"/>
        <v>Resilienz-Ressourcen</v>
      </c>
      <c r="S14" s="33" t="str">
        <f t="shared" si="28"/>
        <v>Resilienz-Ressourcen</v>
      </c>
      <c r="T14" s="33" t="str">
        <f t="shared" si="28"/>
        <v>Resilienz-Ressourcen</v>
      </c>
      <c r="U14" s="33" t="str">
        <f t="shared" si="28"/>
        <v>Resilienz-Ressourcen</v>
      </c>
      <c r="V14" s="33" t="str">
        <f t="shared" si="28"/>
        <v>Resilienz-Ressourcen</v>
      </c>
      <c r="W14" s="16" t="str">
        <f>Filter_Kriterienpruefung!M8</f>
        <v>5a</v>
      </c>
      <c r="X14" s="15" t="str">
        <f>Filter_Kriterienpruefung!O8</f>
        <v>Redundanz im technischen System (System A)</v>
      </c>
      <c r="Y14" s="135">
        <f t="shared" si="2"/>
        <v>0</v>
      </c>
      <c r="Z14" s="249">
        <f t="shared" si="13"/>
        <v>1.3999999999999999E-6</v>
      </c>
      <c r="AA14" s="135">
        <f t="shared" si="3"/>
        <v>-1</v>
      </c>
      <c r="AB14" s="135">
        <f t="shared" si="4"/>
        <v>-1</v>
      </c>
      <c r="AC14" s="135">
        <f t="shared" si="5"/>
        <v>-1</v>
      </c>
      <c r="AD14" s="135">
        <f t="shared" si="6"/>
        <v>0.5</v>
      </c>
      <c r="AE14" s="135">
        <f t="shared" si="7"/>
        <v>2</v>
      </c>
      <c r="AF14" s="30">
        <f>IF($X14="","",COUNT(INDEX(Schritt5_Gruppenbewertung!$G$13:$G$53,$BC14):INDEX(Schritt5_Gruppenbewertung!$Z$13:$Z$53,$BC14)))</f>
        <v>3</v>
      </c>
      <c r="AG14" s="112">
        <f t="shared" si="8"/>
        <v>0</v>
      </c>
      <c r="AH14" s="112">
        <f t="shared" si="8"/>
        <v>0.66666666666666663</v>
      </c>
      <c r="AI14" s="112">
        <f t="shared" si="8"/>
        <v>0</v>
      </c>
      <c r="AJ14" s="112">
        <f t="shared" si="8"/>
        <v>0</v>
      </c>
      <c r="AK14" s="112">
        <f t="shared" si="8"/>
        <v>0.33333333333333331</v>
      </c>
      <c r="AL14" s="112"/>
      <c r="AM14" s="112">
        <f t="shared" si="9"/>
        <v>0</v>
      </c>
      <c r="AN14" s="112">
        <f t="shared" si="9"/>
        <v>2</v>
      </c>
      <c r="AO14" s="112">
        <f t="shared" si="9"/>
        <v>0</v>
      </c>
      <c r="AP14" s="112">
        <f t="shared" si="9"/>
        <v>0</v>
      </c>
      <c r="AQ14" s="112">
        <f t="shared" si="9"/>
        <v>1</v>
      </c>
      <c r="AR14" s="112"/>
      <c r="AS14" s="4">
        <f t="shared" si="10"/>
        <v>0.56195148694901631</v>
      </c>
      <c r="AT14" s="112">
        <f t="shared" si="14"/>
        <v>1.5</v>
      </c>
      <c r="AU14" s="249">
        <f t="shared" si="15"/>
        <v>1.5000013999999999</v>
      </c>
      <c r="AV14" s="112"/>
      <c r="AW14" s="112"/>
      <c r="AX14" s="112"/>
      <c r="AY14" s="112"/>
      <c r="AZ14" s="112"/>
      <c r="BA14" s="112"/>
      <c r="BB14" s="112"/>
      <c r="BC14" s="30">
        <f>IF(X14="","",MATCH(X14,Schritt5_Gruppenbewertung!$D$13:$D$53,0))</f>
        <v>8</v>
      </c>
      <c r="BD14" s="92">
        <f>IF($X14="","",IF(INDEX(Schritt5_Gruppenbewertung!$G$13:$Z$53,MATCH($X14,Schritt5_Gruppenbewertung!$D$13:$D$53,0),MATCH(BD$5,Schritt5_Gruppenbewertung!$G$11:$Z$11,0))="","",INDEX(Schritt5_Gruppenbewertung!$G$13:$Z$53,MATCH($X14,Schritt5_Gruppenbewertung!$D$13:$D$53,0),MATCH(BD$5,Schritt5_Gruppenbewertung!$G$11:$Z$11,0))))</f>
        <v>-1</v>
      </c>
      <c r="BE14" s="92">
        <f>IF($X14="","",IF(INDEX(Schritt5_Gruppenbewertung!$G$13:$Z$53,MATCH($X14,Schritt5_Gruppenbewertung!$D$13:$D$53,0),MATCH(BE$5,Schritt5_Gruppenbewertung!$G$11:$Z$11,0))="","",INDEX(Schritt5_Gruppenbewertung!$G$13:$Z$53,MATCH($X14,Schritt5_Gruppenbewertung!$D$13:$D$53,0),MATCH(BE$5,Schritt5_Gruppenbewertung!$G$11:$Z$11,0))))</f>
        <v>2</v>
      </c>
      <c r="BF14" s="92">
        <f>IF($X14="","",IF(INDEX(Schritt5_Gruppenbewertung!$G$13:$Z$53,MATCH($X14,Schritt5_Gruppenbewertung!$D$13:$D$53,0),MATCH(BF$5,Schritt5_Gruppenbewertung!$G$11:$Z$11,0))="","",INDEX(Schritt5_Gruppenbewertung!$G$13:$Z$53,MATCH($X14,Schritt5_Gruppenbewertung!$D$13:$D$53,0),MATCH(BF$5,Schritt5_Gruppenbewertung!$G$11:$Z$11,0))))</f>
        <v>-1</v>
      </c>
      <c r="BG14" s="92" t="str">
        <f>IF($X14="","",IF(INDEX(Schritt5_Gruppenbewertung!$G$13:$Z$53,MATCH($X14,Schritt5_Gruppenbewertung!$D$13:$D$53,0),MATCH(BG$5,Schritt5_Gruppenbewertung!$G$11:$Z$11,0))="","",INDEX(Schritt5_Gruppenbewertung!$G$13:$Z$53,MATCH($X14,Schritt5_Gruppenbewertung!$D$13:$D$53,0),MATCH(BG$5,Schritt5_Gruppenbewertung!$G$11:$Z$11,0))))</f>
        <v/>
      </c>
      <c r="BH14" s="92" t="str">
        <f>IF($X14="","",IF(INDEX(Schritt5_Gruppenbewertung!$G$13:$Z$53,MATCH($X14,Schritt5_Gruppenbewertung!$D$13:$D$53,0),MATCH(BH$5,Schritt5_Gruppenbewertung!$G$11:$Z$11,0))="","",INDEX(Schritt5_Gruppenbewertung!$G$13:$Z$53,MATCH($X14,Schritt5_Gruppenbewertung!$D$13:$D$53,0),MATCH(BH$5,Schritt5_Gruppenbewertung!$G$11:$Z$11,0))))</f>
        <v/>
      </c>
      <c r="BI14" s="92" t="str">
        <f>IF($X14="","",IF(INDEX(Schritt5_Gruppenbewertung!$G$13:$Z$53,MATCH($X14,Schritt5_Gruppenbewertung!$D$13:$D$53,0),MATCH(BI$5,Schritt5_Gruppenbewertung!$G$11:$Z$11,0))="","",INDEX(Schritt5_Gruppenbewertung!$G$13:$Z$53,MATCH($X14,Schritt5_Gruppenbewertung!$D$13:$D$53,0),MATCH(BI$5,Schritt5_Gruppenbewertung!$G$11:$Z$11,0))))</f>
        <v/>
      </c>
      <c r="BJ14" s="92" t="str">
        <f>IF($X14="","",IF(INDEX(Schritt5_Gruppenbewertung!$G$13:$Z$53,MATCH($X14,Schritt5_Gruppenbewertung!$D$13:$D$53,0),MATCH(BJ$5,Schritt5_Gruppenbewertung!$G$11:$Z$11,0))="","",INDEX(Schritt5_Gruppenbewertung!$G$13:$Z$53,MATCH($X14,Schritt5_Gruppenbewertung!$D$13:$D$53,0),MATCH(BJ$5,Schritt5_Gruppenbewertung!$G$11:$Z$11,0))))</f>
        <v/>
      </c>
      <c r="BK14" s="92" t="str">
        <f>IF($X14="","",IF(INDEX(Schritt5_Gruppenbewertung!$G$13:$Z$53,MATCH($X14,Schritt5_Gruppenbewertung!$D$13:$D$53,0),MATCH(BK$5,Schritt5_Gruppenbewertung!$G$11:$Z$11,0))="","",INDEX(Schritt5_Gruppenbewertung!$G$13:$Z$53,MATCH($X14,Schritt5_Gruppenbewertung!$D$13:$D$53,0),MATCH(BK$5,Schritt5_Gruppenbewertung!$G$11:$Z$11,0))))</f>
        <v/>
      </c>
      <c r="BL14" s="92" t="str">
        <f>IF($X14="","",IF(INDEX(Schritt5_Gruppenbewertung!$G$13:$Z$53,MATCH($X14,Schritt5_Gruppenbewertung!$D$13:$D$53,0),MATCH(BL$5,Schritt5_Gruppenbewertung!$G$11:$Z$11,0))="","",INDEX(Schritt5_Gruppenbewertung!$G$13:$Z$53,MATCH($X14,Schritt5_Gruppenbewertung!$D$13:$D$53,0),MATCH(BL$5,Schritt5_Gruppenbewertung!$G$11:$Z$11,0))))</f>
        <v/>
      </c>
      <c r="BM14" s="92" t="str">
        <f>IF($X14="","",IF(INDEX(Schritt5_Gruppenbewertung!$G$13:$Z$53,MATCH($X14,Schritt5_Gruppenbewertung!$D$13:$D$53,0),MATCH(BM$5,Schritt5_Gruppenbewertung!$G$11:$Z$11,0))="","",INDEX(Schritt5_Gruppenbewertung!$G$13:$Z$53,MATCH($X14,Schritt5_Gruppenbewertung!$D$13:$D$53,0),MATCH(BM$5,Schritt5_Gruppenbewertung!$G$11:$Z$11,0))))</f>
        <v/>
      </c>
      <c r="BN14" s="92" t="str">
        <f>IF($X14="","",IF(INDEX(Schritt5_Gruppenbewertung!$G$13:$Z$53,MATCH($X14,Schritt5_Gruppenbewertung!$D$13:$D$53,0),MATCH(BN$5,Schritt5_Gruppenbewertung!$G$11:$Z$11,0))="","",INDEX(Schritt5_Gruppenbewertung!$G$13:$Z$53,MATCH($X14,Schritt5_Gruppenbewertung!$D$13:$D$53,0),MATCH(BN$5,Schritt5_Gruppenbewertung!$G$11:$Z$11,0))))</f>
        <v/>
      </c>
      <c r="BO14" s="92" t="str">
        <f>IF($X14="","",IF(INDEX(Schritt5_Gruppenbewertung!$G$13:$Z$53,MATCH($X14,Schritt5_Gruppenbewertung!$D$13:$D$53,0),MATCH(BO$5,Schritt5_Gruppenbewertung!$G$11:$Z$11,0))="","",INDEX(Schritt5_Gruppenbewertung!$G$13:$Z$53,MATCH($X14,Schritt5_Gruppenbewertung!$D$13:$D$53,0),MATCH(BO$5,Schritt5_Gruppenbewertung!$G$11:$Z$11,0))))</f>
        <v/>
      </c>
      <c r="BP14" s="92" t="str">
        <f>IF($X14="","",IF(INDEX(Schritt5_Gruppenbewertung!$G$13:$Z$53,MATCH($X14,Schritt5_Gruppenbewertung!$D$13:$D$53,0),MATCH(BP$5,Schritt5_Gruppenbewertung!$G$11:$Z$11,0))="","",INDEX(Schritt5_Gruppenbewertung!$G$13:$Z$53,MATCH($X14,Schritt5_Gruppenbewertung!$D$13:$D$53,0),MATCH(BP$5,Schritt5_Gruppenbewertung!$G$11:$Z$11,0))))</f>
        <v/>
      </c>
      <c r="BQ14" s="92" t="str">
        <f>IF($X14="","",IF(INDEX(Schritt5_Gruppenbewertung!$G$13:$Z$53,MATCH($X14,Schritt5_Gruppenbewertung!$D$13:$D$53,0),MATCH(BQ$5,Schritt5_Gruppenbewertung!$G$11:$Z$11,0))="","",INDEX(Schritt5_Gruppenbewertung!$G$13:$Z$53,MATCH($X14,Schritt5_Gruppenbewertung!$D$13:$D$53,0),MATCH(BQ$5,Schritt5_Gruppenbewertung!$G$11:$Z$11,0))))</f>
        <v/>
      </c>
      <c r="BR14" s="92" t="str">
        <f>IF($X14="","",IF(INDEX(Schritt5_Gruppenbewertung!$G$13:$Z$53,MATCH($X14,Schritt5_Gruppenbewertung!$D$13:$D$53,0),MATCH(BR$5,Schritt5_Gruppenbewertung!$G$11:$Z$11,0))="","",INDEX(Schritt5_Gruppenbewertung!$G$13:$Z$53,MATCH($X14,Schritt5_Gruppenbewertung!$D$13:$D$53,0),MATCH(BR$5,Schritt5_Gruppenbewertung!$G$11:$Z$11,0))))</f>
        <v/>
      </c>
      <c r="BS14" s="92" t="str">
        <f>IF($X14="","",IF(INDEX(Schritt5_Gruppenbewertung!$G$13:$Z$53,MATCH($X14,Schritt5_Gruppenbewertung!$D$13:$D$53,0),MATCH(BS$5,Schritt5_Gruppenbewertung!$G$11:$Z$11,0))="","",INDEX(Schritt5_Gruppenbewertung!$G$13:$Z$53,MATCH($X14,Schritt5_Gruppenbewertung!$D$13:$D$53,0),MATCH(BS$5,Schritt5_Gruppenbewertung!$G$11:$Z$11,0))))</f>
        <v/>
      </c>
      <c r="BT14" s="92" t="str">
        <f>IF($X14="","",IF(INDEX(Schritt5_Gruppenbewertung!$G$13:$Z$53,MATCH($X14,Schritt5_Gruppenbewertung!$D$13:$D$53,0),MATCH(BT$5,Schritt5_Gruppenbewertung!$G$11:$Z$11,0))="","",INDEX(Schritt5_Gruppenbewertung!$G$13:$Z$53,MATCH($X14,Schritt5_Gruppenbewertung!$D$13:$D$53,0),MATCH(BT$5,Schritt5_Gruppenbewertung!$G$11:$Z$11,0))))</f>
        <v/>
      </c>
      <c r="BU14" s="92" t="str">
        <f>IF($X14="","",IF(INDEX(Schritt5_Gruppenbewertung!$G$13:$Z$53,MATCH($X14,Schritt5_Gruppenbewertung!$D$13:$D$53,0),MATCH(BU$5,Schritt5_Gruppenbewertung!$G$11:$Z$11,0))="","",INDEX(Schritt5_Gruppenbewertung!$G$13:$Z$53,MATCH($X14,Schritt5_Gruppenbewertung!$D$13:$D$53,0),MATCH(BU$5,Schritt5_Gruppenbewertung!$G$11:$Z$11,0))))</f>
        <v/>
      </c>
      <c r="BV14" s="92" t="str">
        <f>IF($X14="","",IF(INDEX(Schritt5_Gruppenbewertung!$G$13:$Z$53,MATCH($X14,Schritt5_Gruppenbewertung!$D$13:$D$53,0),MATCH(BV$5,Schritt5_Gruppenbewertung!$G$11:$Z$11,0))="","",INDEX(Schritt5_Gruppenbewertung!$G$13:$Z$53,MATCH($X14,Schritt5_Gruppenbewertung!$D$13:$D$53,0),MATCH(BV$5,Schritt5_Gruppenbewertung!$G$11:$Z$11,0))))</f>
        <v/>
      </c>
      <c r="BW14" s="92" t="str">
        <f>IF($X14="","",IF(INDEX(Schritt5_Gruppenbewertung!$G$13:$Z$53,MATCH($X14,Schritt5_Gruppenbewertung!$D$13:$D$53,0),MATCH(BW$5,Schritt5_Gruppenbewertung!$G$11:$Z$11,0))="","",INDEX(Schritt5_Gruppenbewertung!$G$13:$Z$53,MATCH($X14,Schritt5_Gruppenbewertung!$D$13:$D$53,0),MATCH(BW$5,Schritt5_Gruppenbewertung!$G$11:$Z$11,0))))</f>
        <v/>
      </c>
      <c r="BY14" s="239" t="str">
        <f t="shared" si="16"/>
        <v>5a Redundanz im technischen System (System A)</v>
      </c>
    </row>
    <row r="15" spans="1:77" x14ac:dyDescent="0.25">
      <c r="A15" s="33" t="str">
        <f>Filter_Kriterienpruefung!N9</f>
        <v>VS | Resilienz-Ressourcen</v>
      </c>
      <c r="B15" s="33" t="str">
        <f>IFERROR(INDEX(DROPDOWN!$L$8:$O$20,MATCH(Werte_Auswertung!$A15,DROPDOWN!$L$8:$L$20,0),4),"")</f>
        <v>VS</v>
      </c>
      <c r="C15" s="33" t="str">
        <f>IFERROR(INDEX(DROPDOWN!$L$8:$P$20,MATCH(Werte_Auswertung!$A15,DROPDOWN!$L$8:$L$20,0),5),"")</f>
        <v>Resilienz-Ressourcen</v>
      </c>
      <c r="D15" s="33" t="str">
        <f t="shared" ref="D15:L15" si="29">C15</f>
        <v>Resilienz-Ressourcen</v>
      </c>
      <c r="E15" s="33" t="str">
        <f t="shared" si="29"/>
        <v>Resilienz-Ressourcen</v>
      </c>
      <c r="F15" s="33" t="str">
        <f t="shared" si="29"/>
        <v>Resilienz-Ressourcen</v>
      </c>
      <c r="G15" s="33" t="str">
        <f t="shared" si="29"/>
        <v>Resilienz-Ressourcen</v>
      </c>
      <c r="H15" s="33" t="str">
        <f t="shared" si="29"/>
        <v>Resilienz-Ressourcen</v>
      </c>
      <c r="I15" s="33" t="str">
        <f t="shared" si="29"/>
        <v>Resilienz-Ressourcen</v>
      </c>
      <c r="J15" s="33" t="str">
        <f t="shared" si="29"/>
        <v>Resilienz-Ressourcen</v>
      </c>
      <c r="K15" s="33" t="str">
        <f t="shared" si="29"/>
        <v>Resilienz-Ressourcen</v>
      </c>
      <c r="L15" s="33" t="str">
        <f t="shared" si="29"/>
        <v>Resilienz-Ressourcen</v>
      </c>
      <c r="M15" s="33" t="str">
        <f t="shared" ref="M15:V15" si="30">L15</f>
        <v>Resilienz-Ressourcen</v>
      </c>
      <c r="N15" s="33" t="str">
        <f t="shared" si="30"/>
        <v>Resilienz-Ressourcen</v>
      </c>
      <c r="O15" s="33" t="str">
        <f t="shared" si="30"/>
        <v>Resilienz-Ressourcen</v>
      </c>
      <c r="P15" s="33" t="str">
        <f t="shared" si="30"/>
        <v>Resilienz-Ressourcen</v>
      </c>
      <c r="Q15" s="33" t="str">
        <f t="shared" si="30"/>
        <v>Resilienz-Ressourcen</v>
      </c>
      <c r="R15" s="33" t="str">
        <f t="shared" si="30"/>
        <v>Resilienz-Ressourcen</v>
      </c>
      <c r="S15" s="33" t="str">
        <f t="shared" si="30"/>
        <v>Resilienz-Ressourcen</v>
      </c>
      <c r="T15" s="33" t="str">
        <f t="shared" si="30"/>
        <v>Resilienz-Ressourcen</v>
      </c>
      <c r="U15" s="33" t="str">
        <f t="shared" si="30"/>
        <v>Resilienz-Ressourcen</v>
      </c>
      <c r="V15" s="33" t="str">
        <f t="shared" si="30"/>
        <v>Resilienz-Ressourcen</v>
      </c>
      <c r="W15" s="16" t="str">
        <f>Filter_Kriterienpruefung!M9</f>
        <v>5b</v>
      </c>
      <c r="X15" s="15" t="str">
        <f>Filter_Kriterienpruefung!O9</f>
        <v>Redundanz im technischen System (System B)</v>
      </c>
      <c r="Y15" s="135">
        <f t="shared" si="2"/>
        <v>1.3333333333333333</v>
      </c>
      <c r="Z15" s="249">
        <f t="shared" si="13"/>
        <v>1.3333348333333332</v>
      </c>
      <c r="AA15" s="135">
        <f t="shared" si="3"/>
        <v>1</v>
      </c>
      <c r="AB15" s="135">
        <f t="shared" si="4"/>
        <v>1</v>
      </c>
      <c r="AC15" s="135">
        <f t="shared" si="5"/>
        <v>1</v>
      </c>
      <c r="AD15" s="135">
        <f t="shared" si="6"/>
        <v>1.5</v>
      </c>
      <c r="AE15" s="135">
        <f t="shared" si="7"/>
        <v>2</v>
      </c>
      <c r="AF15" s="30">
        <f>IF($X15="","",COUNT(INDEX(Schritt5_Gruppenbewertung!$G$13:$G$53,$BC15):INDEX(Schritt5_Gruppenbewertung!$Z$13:$Z$53,$BC15)))</f>
        <v>3</v>
      </c>
      <c r="AG15" s="112">
        <f t="shared" si="8"/>
        <v>0</v>
      </c>
      <c r="AH15" s="112">
        <f t="shared" si="8"/>
        <v>0</v>
      </c>
      <c r="AI15" s="112">
        <f t="shared" si="8"/>
        <v>0</v>
      </c>
      <c r="AJ15" s="112">
        <f t="shared" si="8"/>
        <v>0.66666666666666663</v>
      </c>
      <c r="AK15" s="112">
        <f t="shared" si="8"/>
        <v>0.33333333333333331</v>
      </c>
      <c r="AL15" s="112"/>
      <c r="AM15" s="112">
        <f t="shared" si="9"/>
        <v>0</v>
      </c>
      <c r="AN15" s="112">
        <f t="shared" si="9"/>
        <v>0</v>
      </c>
      <c r="AO15" s="112">
        <f t="shared" si="9"/>
        <v>0</v>
      </c>
      <c r="AP15" s="112">
        <f t="shared" si="9"/>
        <v>2</v>
      </c>
      <c r="AQ15" s="112">
        <f t="shared" si="9"/>
        <v>1</v>
      </c>
      <c r="AR15" s="112"/>
      <c r="AS15" s="4">
        <f t="shared" si="10"/>
        <v>0.52314836378059693</v>
      </c>
      <c r="AT15" s="112">
        <f t="shared" si="14"/>
        <v>0.5</v>
      </c>
      <c r="AU15" s="249">
        <f t="shared" si="15"/>
        <v>0.50000149999999999</v>
      </c>
      <c r="AV15" s="112"/>
      <c r="AW15" s="112"/>
      <c r="AX15" s="112"/>
      <c r="AY15" s="112"/>
      <c r="AZ15" s="112"/>
      <c r="BA15" s="112"/>
      <c r="BB15" s="112"/>
      <c r="BC15" s="30">
        <f>IF(X15="","",MATCH(X15,Schritt5_Gruppenbewertung!$D$13:$D$53,0))</f>
        <v>9</v>
      </c>
      <c r="BD15" s="92">
        <f>IF($X15="","",IF(INDEX(Schritt5_Gruppenbewertung!$G$13:$Z$53,MATCH($X15,Schritt5_Gruppenbewertung!$D$13:$D$53,0),MATCH(BD$5,Schritt5_Gruppenbewertung!$G$11:$Z$11,0))="","",INDEX(Schritt5_Gruppenbewertung!$G$13:$Z$53,MATCH($X15,Schritt5_Gruppenbewertung!$D$13:$D$53,0),MATCH(BD$5,Schritt5_Gruppenbewertung!$G$11:$Z$11,0))))</f>
        <v>1</v>
      </c>
      <c r="BE15" s="92">
        <f>IF($X15="","",IF(INDEX(Schritt5_Gruppenbewertung!$G$13:$Z$53,MATCH($X15,Schritt5_Gruppenbewertung!$D$13:$D$53,0),MATCH(BE$5,Schritt5_Gruppenbewertung!$G$11:$Z$11,0))="","",INDEX(Schritt5_Gruppenbewertung!$G$13:$Z$53,MATCH($X15,Schritt5_Gruppenbewertung!$D$13:$D$53,0),MATCH(BE$5,Schritt5_Gruppenbewertung!$G$11:$Z$11,0))))</f>
        <v>1</v>
      </c>
      <c r="BF15" s="92">
        <f>IF($X15="","",IF(INDEX(Schritt5_Gruppenbewertung!$G$13:$Z$53,MATCH($X15,Schritt5_Gruppenbewertung!$D$13:$D$53,0),MATCH(BF$5,Schritt5_Gruppenbewertung!$G$11:$Z$11,0))="","",INDEX(Schritt5_Gruppenbewertung!$G$13:$Z$53,MATCH($X15,Schritt5_Gruppenbewertung!$D$13:$D$53,0),MATCH(BF$5,Schritt5_Gruppenbewertung!$G$11:$Z$11,0))))</f>
        <v>2</v>
      </c>
      <c r="BG15" s="92" t="str">
        <f>IF($X15="","",IF(INDEX(Schritt5_Gruppenbewertung!$G$13:$Z$53,MATCH($X15,Schritt5_Gruppenbewertung!$D$13:$D$53,0),MATCH(BG$5,Schritt5_Gruppenbewertung!$G$11:$Z$11,0))="","",INDEX(Schritt5_Gruppenbewertung!$G$13:$Z$53,MATCH($X15,Schritt5_Gruppenbewertung!$D$13:$D$53,0),MATCH(BG$5,Schritt5_Gruppenbewertung!$G$11:$Z$11,0))))</f>
        <v/>
      </c>
      <c r="BH15" s="92" t="str">
        <f>IF($X15="","",IF(INDEX(Schritt5_Gruppenbewertung!$G$13:$Z$53,MATCH($X15,Schritt5_Gruppenbewertung!$D$13:$D$53,0),MATCH(BH$5,Schritt5_Gruppenbewertung!$G$11:$Z$11,0))="","",INDEX(Schritt5_Gruppenbewertung!$G$13:$Z$53,MATCH($X15,Schritt5_Gruppenbewertung!$D$13:$D$53,0),MATCH(BH$5,Schritt5_Gruppenbewertung!$G$11:$Z$11,0))))</f>
        <v/>
      </c>
      <c r="BI15" s="92" t="str">
        <f>IF($X15="","",IF(INDEX(Schritt5_Gruppenbewertung!$G$13:$Z$53,MATCH($X15,Schritt5_Gruppenbewertung!$D$13:$D$53,0),MATCH(BI$5,Schritt5_Gruppenbewertung!$G$11:$Z$11,0))="","",INDEX(Schritt5_Gruppenbewertung!$G$13:$Z$53,MATCH($X15,Schritt5_Gruppenbewertung!$D$13:$D$53,0),MATCH(BI$5,Schritt5_Gruppenbewertung!$G$11:$Z$11,0))))</f>
        <v/>
      </c>
      <c r="BJ15" s="92" t="str">
        <f>IF($X15="","",IF(INDEX(Schritt5_Gruppenbewertung!$G$13:$Z$53,MATCH($X15,Schritt5_Gruppenbewertung!$D$13:$D$53,0),MATCH(BJ$5,Schritt5_Gruppenbewertung!$G$11:$Z$11,0))="","",INDEX(Schritt5_Gruppenbewertung!$G$13:$Z$53,MATCH($X15,Schritt5_Gruppenbewertung!$D$13:$D$53,0),MATCH(BJ$5,Schritt5_Gruppenbewertung!$G$11:$Z$11,0))))</f>
        <v/>
      </c>
      <c r="BK15" s="92" t="str">
        <f>IF($X15="","",IF(INDEX(Schritt5_Gruppenbewertung!$G$13:$Z$53,MATCH($X15,Schritt5_Gruppenbewertung!$D$13:$D$53,0),MATCH(BK$5,Schritt5_Gruppenbewertung!$G$11:$Z$11,0))="","",INDEX(Schritt5_Gruppenbewertung!$G$13:$Z$53,MATCH($X15,Schritt5_Gruppenbewertung!$D$13:$D$53,0),MATCH(BK$5,Schritt5_Gruppenbewertung!$G$11:$Z$11,0))))</f>
        <v/>
      </c>
      <c r="BL15" s="92" t="str">
        <f>IF($X15="","",IF(INDEX(Schritt5_Gruppenbewertung!$G$13:$Z$53,MATCH($X15,Schritt5_Gruppenbewertung!$D$13:$D$53,0),MATCH(BL$5,Schritt5_Gruppenbewertung!$G$11:$Z$11,0))="","",INDEX(Schritt5_Gruppenbewertung!$G$13:$Z$53,MATCH($X15,Schritt5_Gruppenbewertung!$D$13:$D$53,0),MATCH(BL$5,Schritt5_Gruppenbewertung!$G$11:$Z$11,0))))</f>
        <v/>
      </c>
      <c r="BM15" s="92" t="str">
        <f>IF($X15="","",IF(INDEX(Schritt5_Gruppenbewertung!$G$13:$Z$53,MATCH($X15,Schritt5_Gruppenbewertung!$D$13:$D$53,0),MATCH(BM$5,Schritt5_Gruppenbewertung!$G$11:$Z$11,0))="","",INDEX(Schritt5_Gruppenbewertung!$G$13:$Z$53,MATCH($X15,Schritt5_Gruppenbewertung!$D$13:$D$53,0),MATCH(BM$5,Schritt5_Gruppenbewertung!$G$11:$Z$11,0))))</f>
        <v/>
      </c>
      <c r="BN15" s="92" t="str">
        <f>IF($X15="","",IF(INDEX(Schritt5_Gruppenbewertung!$G$13:$Z$53,MATCH($X15,Schritt5_Gruppenbewertung!$D$13:$D$53,0),MATCH(BN$5,Schritt5_Gruppenbewertung!$G$11:$Z$11,0))="","",INDEX(Schritt5_Gruppenbewertung!$G$13:$Z$53,MATCH($X15,Schritt5_Gruppenbewertung!$D$13:$D$53,0),MATCH(BN$5,Schritt5_Gruppenbewertung!$G$11:$Z$11,0))))</f>
        <v/>
      </c>
      <c r="BO15" s="92" t="str">
        <f>IF($X15="","",IF(INDEX(Schritt5_Gruppenbewertung!$G$13:$Z$53,MATCH($X15,Schritt5_Gruppenbewertung!$D$13:$D$53,0),MATCH(BO$5,Schritt5_Gruppenbewertung!$G$11:$Z$11,0))="","",INDEX(Schritt5_Gruppenbewertung!$G$13:$Z$53,MATCH($X15,Schritt5_Gruppenbewertung!$D$13:$D$53,0),MATCH(BO$5,Schritt5_Gruppenbewertung!$G$11:$Z$11,0))))</f>
        <v/>
      </c>
      <c r="BP15" s="92" t="str">
        <f>IF($X15="","",IF(INDEX(Schritt5_Gruppenbewertung!$G$13:$Z$53,MATCH($X15,Schritt5_Gruppenbewertung!$D$13:$D$53,0),MATCH(BP$5,Schritt5_Gruppenbewertung!$G$11:$Z$11,0))="","",INDEX(Schritt5_Gruppenbewertung!$G$13:$Z$53,MATCH($X15,Schritt5_Gruppenbewertung!$D$13:$D$53,0),MATCH(BP$5,Schritt5_Gruppenbewertung!$G$11:$Z$11,0))))</f>
        <v/>
      </c>
      <c r="BQ15" s="92" t="str">
        <f>IF($X15="","",IF(INDEX(Schritt5_Gruppenbewertung!$G$13:$Z$53,MATCH($X15,Schritt5_Gruppenbewertung!$D$13:$D$53,0),MATCH(BQ$5,Schritt5_Gruppenbewertung!$G$11:$Z$11,0))="","",INDEX(Schritt5_Gruppenbewertung!$G$13:$Z$53,MATCH($X15,Schritt5_Gruppenbewertung!$D$13:$D$53,0),MATCH(BQ$5,Schritt5_Gruppenbewertung!$G$11:$Z$11,0))))</f>
        <v/>
      </c>
      <c r="BR15" s="92" t="str">
        <f>IF($X15="","",IF(INDEX(Schritt5_Gruppenbewertung!$G$13:$Z$53,MATCH($X15,Schritt5_Gruppenbewertung!$D$13:$D$53,0),MATCH(BR$5,Schritt5_Gruppenbewertung!$G$11:$Z$11,0))="","",INDEX(Schritt5_Gruppenbewertung!$G$13:$Z$53,MATCH($X15,Schritt5_Gruppenbewertung!$D$13:$D$53,0),MATCH(BR$5,Schritt5_Gruppenbewertung!$G$11:$Z$11,0))))</f>
        <v/>
      </c>
      <c r="BS15" s="92" t="str">
        <f>IF($X15="","",IF(INDEX(Schritt5_Gruppenbewertung!$G$13:$Z$53,MATCH($X15,Schritt5_Gruppenbewertung!$D$13:$D$53,0),MATCH(BS$5,Schritt5_Gruppenbewertung!$G$11:$Z$11,0))="","",INDEX(Schritt5_Gruppenbewertung!$G$13:$Z$53,MATCH($X15,Schritt5_Gruppenbewertung!$D$13:$D$53,0),MATCH(BS$5,Schritt5_Gruppenbewertung!$G$11:$Z$11,0))))</f>
        <v/>
      </c>
      <c r="BT15" s="92" t="str">
        <f>IF($X15="","",IF(INDEX(Schritt5_Gruppenbewertung!$G$13:$Z$53,MATCH($X15,Schritt5_Gruppenbewertung!$D$13:$D$53,0),MATCH(BT$5,Schritt5_Gruppenbewertung!$G$11:$Z$11,0))="","",INDEX(Schritt5_Gruppenbewertung!$G$13:$Z$53,MATCH($X15,Schritt5_Gruppenbewertung!$D$13:$D$53,0),MATCH(BT$5,Schritt5_Gruppenbewertung!$G$11:$Z$11,0))))</f>
        <v/>
      </c>
      <c r="BU15" s="92" t="str">
        <f>IF($X15="","",IF(INDEX(Schritt5_Gruppenbewertung!$G$13:$Z$53,MATCH($X15,Schritt5_Gruppenbewertung!$D$13:$D$53,0),MATCH(BU$5,Schritt5_Gruppenbewertung!$G$11:$Z$11,0))="","",INDEX(Schritt5_Gruppenbewertung!$G$13:$Z$53,MATCH($X15,Schritt5_Gruppenbewertung!$D$13:$D$53,0),MATCH(BU$5,Schritt5_Gruppenbewertung!$G$11:$Z$11,0))))</f>
        <v/>
      </c>
      <c r="BV15" s="92" t="str">
        <f>IF($X15="","",IF(INDEX(Schritt5_Gruppenbewertung!$G$13:$Z$53,MATCH($X15,Schritt5_Gruppenbewertung!$D$13:$D$53,0),MATCH(BV$5,Schritt5_Gruppenbewertung!$G$11:$Z$11,0))="","",INDEX(Schritt5_Gruppenbewertung!$G$13:$Z$53,MATCH($X15,Schritt5_Gruppenbewertung!$D$13:$D$53,0),MATCH(BV$5,Schritt5_Gruppenbewertung!$G$11:$Z$11,0))))</f>
        <v/>
      </c>
      <c r="BW15" s="92" t="str">
        <f>IF($X15="","",IF(INDEX(Schritt5_Gruppenbewertung!$G$13:$Z$53,MATCH($X15,Schritt5_Gruppenbewertung!$D$13:$D$53,0),MATCH(BW$5,Schritt5_Gruppenbewertung!$G$11:$Z$11,0))="","",INDEX(Schritt5_Gruppenbewertung!$G$13:$Z$53,MATCH($X15,Schritt5_Gruppenbewertung!$D$13:$D$53,0),MATCH(BW$5,Schritt5_Gruppenbewertung!$G$11:$Z$11,0))))</f>
        <v/>
      </c>
      <c r="BY15" s="239" t="str">
        <f t="shared" si="16"/>
        <v>5b Redundanz im technischen System (System B)</v>
      </c>
    </row>
    <row r="16" spans="1:77" x14ac:dyDescent="0.25">
      <c r="A16" s="33" t="str">
        <f>Filter_Kriterienpruefung!N10</f>
        <v>VS | Resilienz-Ressourcen</v>
      </c>
      <c r="B16" s="33" t="str">
        <f>IFERROR(INDEX(DROPDOWN!$L$8:$O$20,MATCH(Werte_Auswertung!$A16,DROPDOWN!$L$8:$L$20,0),4),"")</f>
        <v>VS</v>
      </c>
      <c r="C16" s="33" t="str">
        <f>IFERROR(INDEX(DROPDOWN!$L$8:$P$20,MATCH(Werte_Auswertung!$A16,DROPDOWN!$L$8:$L$20,0),5),"")</f>
        <v>Resilienz-Ressourcen</v>
      </c>
      <c r="D16" s="33" t="str">
        <f t="shared" ref="D16:L16" si="31">C16</f>
        <v>Resilienz-Ressourcen</v>
      </c>
      <c r="E16" s="33" t="str">
        <f t="shared" si="31"/>
        <v>Resilienz-Ressourcen</v>
      </c>
      <c r="F16" s="33" t="str">
        <f t="shared" si="31"/>
        <v>Resilienz-Ressourcen</v>
      </c>
      <c r="G16" s="33" t="str">
        <f t="shared" si="31"/>
        <v>Resilienz-Ressourcen</v>
      </c>
      <c r="H16" s="33" t="str">
        <f t="shared" si="31"/>
        <v>Resilienz-Ressourcen</v>
      </c>
      <c r="I16" s="33" t="str">
        <f t="shared" si="31"/>
        <v>Resilienz-Ressourcen</v>
      </c>
      <c r="J16" s="33" t="str">
        <f t="shared" si="31"/>
        <v>Resilienz-Ressourcen</v>
      </c>
      <c r="K16" s="33" t="str">
        <f t="shared" si="31"/>
        <v>Resilienz-Ressourcen</v>
      </c>
      <c r="L16" s="33" t="str">
        <f t="shared" si="31"/>
        <v>Resilienz-Ressourcen</v>
      </c>
      <c r="M16" s="33" t="str">
        <f t="shared" ref="M16:V16" si="32">L16</f>
        <v>Resilienz-Ressourcen</v>
      </c>
      <c r="N16" s="33" t="str">
        <f t="shared" si="32"/>
        <v>Resilienz-Ressourcen</v>
      </c>
      <c r="O16" s="33" t="str">
        <f t="shared" si="32"/>
        <v>Resilienz-Ressourcen</v>
      </c>
      <c r="P16" s="33" t="str">
        <f t="shared" si="32"/>
        <v>Resilienz-Ressourcen</v>
      </c>
      <c r="Q16" s="33" t="str">
        <f t="shared" si="32"/>
        <v>Resilienz-Ressourcen</v>
      </c>
      <c r="R16" s="33" t="str">
        <f t="shared" si="32"/>
        <v>Resilienz-Ressourcen</v>
      </c>
      <c r="S16" s="33" t="str">
        <f t="shared" si="32"/>
        <v>Resilienz-Ressourcen</v>
      </c>
      <c r="T16" s="33" t="str">
        <f t="shared" si="32"/>
        <v>Resilienz-Ressourcen</v>
      </c>
      <c r="U16" s="33" t="str">
        <f t="shared" si="32"/>
        <v>Resilienz-Ressourcen</v>
      </c>
      <c r="V16" s="33" t="str">
        <f t="shared" si="32"/>
        <v>Resilienz-Ressourcen</v>
      </c>
      <c r="W16" s="16">
        <f>Filter_Kriterienpruefung!M10</f>
        <v>6</v>
      </c>
      <c r="X16" s="15" t="str">
        <f>Filter_Kriterienpruefung!O10</f>
        <v xml:space="preserve">Redundanz im personellen Bereich </v>
      </c>
      <c r="Y16" s="135">
        <f t="shared" si="2"/>
        <v>0.66666666666666663</v>
      </c>
      <c r="Z16" s="249">
        <f t="shared" si="13"/>
        <v>0.66666826666666668</v>
      </c>
      <c r="AA16" s="135">
        <f t="shared" si="3"/>
        <v>-1</v>
      </c>
      <c r="AB16" s="135">
        <f t="shared" si="4"/>
        <v>0</v>
      </c>
      <c r="AC16" s="135">
        <f t="shared" si="5"/>
        <v>1</v>
      </c>
      <c r="AD16" s="135">
        <f t="shared" si="6"/>
        <v>1.5</v>
      </c>
      <c r="AE16" s="135">
        <f t="shared" si="7"/>
        <v>2</v>
      </c>
      <c r="AF16" s="30">
        <f>IF($X16="","",COUNT(INDEX(Schritt5_Gruppenbewertung!$G$13:$G$53,$BC16):INDEX(Schritt5_Gruppenbewertung!$Z$13:$Z$53,$BC16)))</f>
        <v>3</v>
      </c>
      <c r="AG16" s="112">
        <f t="shared" si="8"/>
        <v>0</v>
      </c>
      <c r="AH16" s="112">
        <f t="shared" si="8"/>
        <v>0.33333333333333331</v>
      </c>
      <c r="AI16" s="112">
        <f t="shared" si="8"/>
        <v>0</v>
      </c>
      <c r="AJ16" s="112">
        <f t="shared" si="8"/>
        <v>0.33333333333333331</v>
      </c>
      <c r="AK16" s="112">
        <f t="shared" si="8"/>
        <v>0.33333333333333331</v>
      </c>
      <c r="AL16" s="112"/>
      <c r="AM16" s="112">
        <f t="shared" si="9"/>
        <v>0</v>
      </c>
      <c r="AN16" s="112">
        <f t="shared" si="9"/>
        <v>1</v>
      </c>
      <c r="AO16" s="112">
        <f t="shared" si="9"/>
        <v>0</v>
      </c>
      <c r="AP16" s="112">
        <f t="shared" si="9"/>
        <v>1</v>
      </c>
      <c r="AQ16" s="112">
        <f t="shared" si="9"/>
        <v>1</v>
      </c>
      <c r="AR16" s="112"/>
      <c r="AS16" s="4">
        <f t="shared" si="10"/>
        <v>0.55250625145308252</v>
      </c>
      <c r="AT16" s="112">
        <f t="shared" si="14"/>
        <v>1.5</v>
      </c>
      <c r="AU16" s="249">
        <f t="shared" si="15"/>
        <v>1.5000016</v>
      </c>
      <c r="AV16" s="112"/>
      <c r="AW16" s="112"/>
      <c r="AX16" s="112"/>
      <c r="AY16" s="112"/>
      <c r="AZ16" s="112"/>
      <c r="BA16" s="112"/>
      <c r="BB16" s="112"/>
      <c r="BC16" s="30">
        <f>IF(X16="","",MATCH(X16,Schritt5_Gruppenbewertung!$D$13:$D$53,0))</f>
        <v>10</v>
      </c>
      <c r="BD16" s="92">
        <f>IF($X16="","",IF(INDEX(Schritt5_Gruppenbewertung!$G$13:$Z$53,MATCH($X16,Schritt5_Gruppenbewertung!$D$13:$D$53,0),MATCH(BD$5,Schritt5_Gruppenbewertung!$G$11:$Z$11,0))="","",INDEX(Schritt5_Gruppenbewertung!$G$13:$Z$53,MATCH($X16,Schritt5_Gruppenbewertung!$D$13:$D$53,0),MATCH(BD$5,Schritt5_Gruppenbewertung!$G$11:$Z$11,0))))</f>
        <v>-1</v>
      </c>
      <c r="BE16" s="92">
        <f>IF($X16="","",IF(INDEX(Schritt5_Gruppenbewertung!$G$13:$Z$53,MATCH($X16,Schritt5_Gruppenbewertung!$D$13:$D$53,0),MATCH(BE$5,Schritt5_Gruppenbewertung!$G$11:$Z$11,0))="","",INDEX(Schritt5_Gruppenbewertung!$G$13:$Z$53,MATCH($X16,Schritt5_Gruppenbewertung!$D$13:$D$53,0),MATCH(BE$5,Schritt5_Gruppenbewertung!$G$11:$Z$11,0))))</f>
        <v>2</v>
      </c>
      <c r="BF16" s="92">
        <f>IF($X16="","",IF(INDEX(Schritt5_Gruppenbewertung!$G$13:$Z$53,MATCH($X16,Schritt5_Gruppenbewertung!$D$13:$D$53,0),MATCH(BF$5,Schritt5_Gruppenbewertung!$G$11:$Z$11,0))="","",INDEX(Schritt5_Gruppenbewertung!$G$13:$Z$53,MATCH($X16,Schritt5_Gruppenbewertung!$D$13:$D$53,0),MATCH(BF$5,Schritt5_Gruppenbewertung!$G$11:$Z$11,0))))</f>
        <v>1</v>
      </c>
      <c r="BG16" s="92" t="str">
        <f>IF($X16="","",IF(INDEX(Schritt5_Gruppenbewertung!$G$13:$Z$53,MATCH($X16,Schritt5_Gruppenbewertung!$D$13:$D$53,0),MATCH(BG$5,Schritt5_Gruppenbewertung!$G$11:$Z$11,0))="","",INDEX(Schritt5_Gruppenbewertung!$G$13:$Z$53,MATCH($X16,Schritt5_Gruppenbewertung!$D$13:$D$53,0),MATCH(BG$5,Schritt5_Gruppenbewertung!$G$11:$Z$11,0))))</f>
        <v/>
      </c>
      <c r="BH16" s="92" t="str">
        <f>IF($X16="","",IF(INDEX(Schritt5_Gruppenbewertung!$G$13:$Z$53,MATCH($X16,Schritt5_Gruppenbewertung!$D$13:$D$53,0),MATCH(BH$5,Schritt5_Gruppenbewertung!$G$11:$Z$11,0))="","",INDEX(Schritt5_Gruppenbewertung!$G$13:$Z$53,MATCH($X16,Schritt5_Gruppenbewertung!$D$13:$D$53,0),MATCH(BH$5,Schritt5_Gruppenbewertung!$G$11:$Z$11,0))))</f>
        <v/>
      </c>
      <c r="BI16" s="92" t="str">
        <f>IF($X16="","",IF(INDEX(Schritt5_Gruppenbewertung!$G$13:$Z$53,MATCH($X16,Schritt5_Gruppenbewertung!$D$13:$D$53,0),MATCH(BI$5,Schritt5_Gruppenbewertung!$G$11:$Z$11,0))="","",INDEX(Schritt5_Gruppenbewertung!$G$13:$Z$53,MATCH($X16,Schritt5_Gruppenbewertung!$D$13:$D$53,0),MATCH(BI$5,Schritt5_Gruppenbewertung!$G$11:$Z$11,0))))</f>
        <v/>
      </c>
      <c r="BJ16" s="92" t="str">
        <f>IF($X16="","",IF(INDEX(Schritt5_Gruppenbewertung!$G$13:$Z$53,MATCH($X16,Schritt5_Gruppenbewertung!$D$13:$D$53,0),MATCH(BJ$5,Schritt5_Gruppenbewertung!$G$11:$Z$11,0))="","",INDEX(Schritt5_Gruppenbewertung!$G$13:$Z$53,MATCH($X16,Schritt5_Gruppenbewertung!$D$13:$D$53,0),MATCH(BJ$5,Schritt5_Gruppenbewertung!$G$11:$Z$11,0))))</f>
        <v/>
      </c>
      <c r="BK16" s="92" t="str">
        <f>IF($X16="","",IF(INDEX(Schritt5_Gruppenbewertung!$G$13:$Z$53,MATCH($X16,Schritt5_Gruppenbewertung!$D$13:$D$53,0),MATCH(BK$5,Schritt5_Gruppenbewertung!$G$11:$Z$11,0))="","",INDEX(Schritt5_Gruppenbewertung!$G$13:$Z$53,MATCH($X16,Schritt5_Gruppenbewertung!$D$13:$D$53,0),MATCH(BK$5,Schritt5_Gruppenbewertung!$G$11:$Z$11,0))))</f>
        <v/>
      </c>
      <c r="BL16" s="92" t="str">
        <f>IF($X16="","",IF(INDEX(Schritt5_Gruppenbewertung!$G$13:$Z$53,MATCH($X16,Schritt5_Gruppenbewertung!$D$13:$D$53,0),MATCH(BL$5,Schritt5_Gruppenbewertung!$G$11:$Z$11,0))="","",INDEX(Schritt5_Gruppenbewertung!$G$13:$Z$53,MATCH($X16,Schritt5_Gruppenbewertung!$D$13:$D$53,0),MATCH(BL$5,Schritt5_Gruppenbewertung!$G$11:$Z$11,0))))</f>
        <v/>
      </c>
      <c r="BM16" s="92" t="str">
        <f>IF($X16="","",IF(INDEX(Schritt5_Gruppenbewertung!$G$13:$Z$53,MATCH($X16,Schritt5_Gruppenbewertung!$D$13:$D$53,0),MATCH(BM$5,Schritt5_Gruppenbewertung!$G$11:$Z$11,0))="","",INDEX(Schritt5_Gruppenbewertung!$G$13:$Z$53,MATCH($X16,Schritt5_Gruppenbewertung!$D$13:$D$53,0),MATCH(BM$5,Schritt5_Gruppenbewertung!$G$11:$Z$11,0))))</f>
        <v/>
      </c>
      <c r="BN16" s="92" t="str">
        <f>IF($X16="","",IF(INDEX(Schritt5_Gruppenbewertung!$G$13:$Z$53,MATCH($X16,Schritt5_Gruppenbewertung!$D$13:$D$53,0),MATCH(BN$5,Schritt5_Gruppenbewertung!$G$11:$Z$11,0))="","",INDEX(Schritt5_Gruppenbewertung!$G$13:$Z$53,MATCH($X16,Schritt5_Gruppenbewertung!$D$13:$D$53,0),MATCH(BN$5,Schritt5_Gruppenbewertung!$G$11:$Z$11,0))))</f>
        <v/>
      </c>
      <c r="BO16" s="92" t="str">
        <f>IF($X16="","",IF(INDEX(Schritt5_Gruppenbewertung!$G$13:$Z$53,MATCH($X16,Schritt5_Gruppenbewertung!$D$13:$D$53,0),MATCH(BO$5,Schritt5_Gruppenbewertung!$G$11:$Z$11,0))="","",INDEX(Schritt5_Gruppenbewertung!$G$13:$Z$53,MATCH($X16,Schritt5_Gruppenbewertung!$D$13:$D$53,0),MATCH(BO$5,Schritt5_Gruppenbewertung!$G$11:$Z$11,0))))</f>
        <v/>
      </c>
      <c r="BP16" s="92" t="str">
        <f>IF($X16="","",IF(INDEX(Schritt5_Gruppenbewertung!$G$13:$Z$53,MATCH($X16,Schritt5_Gruppenbewertung!$D$13:$D$53,0),MATCH(BP$5,Schritt5_Gruppenbewertung!$G$11:$Z$11,0))="","",INDEX(Schritt5_Gruppenbewertung!$G$13:$Z$53,MATCH($X16,Schritt5_Gruppenbewertung!$D$13:$D$53,0),MATCH(BP$5,Schritt5_Gruppenbewertung!$G$11:$Z$11,0))))</f>
        <v/>
      </c>
      <c r="BQ16" s="92" t="str">
        <f>IF($X16="","",IF(INDEX(Schritt5_Gruppenbewertung!$G$13:$Z$53,MATCH($X16,Schritt5_Gruppenbewertung!$D$13:$D$53,0),MATCH(BQ$5,Schritt5_Gruppenbewertung!$G$11:$Z$11,0))="","",INDEX(Schritt5_Gruppenbewertung!$G$13:$Z$53,MATCH($X16,Schritt5_Gruppenbewertung!$D$13:$D$53,0),MATCH(BQ$5,Schritt5_Gruppenbewertung!$G$11:$Z$11,0))))</f>
        <v/>
      </c>
      <c r="BR16" s="92" t="str">
        <f>IF($X16="","",IF(INDEX(Schritt5_Gruppenbewertung!$G$13:$Z$53,MATCH($X16,Schritt5_Gruppenbewertung!$D$13:$D$53,0),MATCH(BR$5,Schritt5_Gruppenbewertung!$G$11:$Z$11,0))="","",INDEX(Schritt5_Gruppenbewertung!$G$13:$Z$53,MATCH($X16,Schritt5_Gruppenbewertung!$D$13:$D$53,0),MATCH(BR$5,Schritt5_Gruppenbewertung!$G$11:$Z$11,0))))</f>
        <v/>
      </c>
      <c r="BS16" s="92" t="str">
        <f>IF($X16="","",IF(INDEX(Schritt5_Gruppenbewertung!$G$13:$Z$53,MATCH($X16,Schritt5_Gruppenbewertung!$D$13:$D$53,0),MATCH(BS$5,Schritt5_Gruppenbewertung!$G$11:$Z$11,0))="","",INDEX(Schritt5_Gruppenbewertung!$G$13:$Z$53,MATCH($X16,Schritt5_Gruppenbewertung!$D$13:$D$53,0),MATCH(BS$5,Schritt5_Gruppenbewertung!$G$11:$Z$11,0))))</f>
        <v/>
      </c>
      <c r="BT16" s="92" t="str">
        <f>IF($X16="","",IF(INDEX(Schritt5_Gruppenbewertung!$G$13:$Z$53,MATCH($X16,Schritt5_Gruppenbewertung!$D$13:$D$53,0),MATCH(BT$5,Schritt5_Gruppenbewertung!$G$11:$Z$11,0))="","",INDEX(Schritt5_Gruppenbewertung!$G$13:$Z$53,MATCH($X16,Schritt5_Gruppenbewertung!$D$13:$D$53,0),MATCH(BT$5,Schritt5_Gruppenbewertung!$G$11:$Z$11,0))))</f>
        <v/>
      </c>
      <c r="BU16" s="92" t="str">
        <f>IF($X16="","",IF(INDEX(Schritt5_Gruppenbewertung!$G$13:$Z$53,MATCH($X16,Schritt5_Gruppenbewertung!$D$13:$D$53,0),MATCH(BU$5,Schritt5_Gruppenbewertung!$G$11:$Z$11,0))="","",INDEX(Schritt5_Gruppenbewertung!$G$13:$Z$53,MATCH($X16,Schritt5_Gruppenbewertung!$D$13:$D$53,0),MATCH(BU$5,Schritt5_Gruppenbewertung!$G$11:$Z$11,0))))</f>
        <v/>
      </c>
      <c r="BV16" s="92" t="str">
        <f>IF($X16="","",IF(INDEX(Schritt5_Gruppenbewertung!$G$13:$Z$53,MATCH($X16,Schritt5_Gruppenbewertung!$D$13:$D$53,0),MATCH(BV$5,Schritt5_Gruppenbewertung!$G$11:$Z$11,0))="","",INDEX(Schritt5_Gruppenbewertung!$G$13:$Z$53,MATCH($X16,Schritt5_Gruppenbewertung!$D$13:$D$53,0),MATCH(BV$5,Schritt5_Gruppenbewertung!$G$11:$Z$11,0))))</f>
        <v/>
      </c>
      <c r="BW16" s="92" t="str">
        <f>IF($X16="","",IF(INDEX(Schritt5_Gruppenbewertung!$G$13:$Z$53,MATCH($X16,Schritt5_Gruppenbewertung!$D$13:$D$53,0),MATCH(BW$5,Schritt5_Gruppenbewertung!$G$11:$Z$11,0))="","",INDEX(Schritt5_Gruppenbewertung!$G$13:$Z$53,MATCH($X16,Schritt5_Gruppenbewertung!$D$13:$D$53,0),MATCH(BW$5,Schritt5_Gruppenbewertung!$G$11:$Z$11,0))))</f>
        <v/>
      </c>
      <c r="BY16" s="239" t="str">
        <f t="shared" si="16"/>
        <v xml:space="preserve">6 Redundanz im personellen Bereich </v>
      </c>
    </row>
    <row r="17" spans="1:77" x14ac:dyDescent="0.25">
      <c r="A17" s="33" t="str">
        <f>Filter_Kriterienpruefung!N11</f>
        <v>VS | Resilienz-Ressourcen</v>
      </c>
      <c r="B17" s="33" t="str">
        <f>IFERROR(INDEX(DROPDOWN!$L$8:$O$20,MATCH(Werte_Auswertung!$A17,DROPDOWN!$L$8:$L$20,0),4),"")</f>
        <v>VS</v>
      </c>
      <c r="C17" s="33" t="str">
        <f>IFERROR(INDEX(DROPDOWN!$L$8:$P$20,MATCH(Werte_Auswertung!$A17,DROPDOWN!$L$8:$L$20,0),5),"")</f>
        <v>Resilienz-Ressourcen</v>
      </c>
      <c r="D17" s="33" t="str">
        <f t="shared" ref="D17:L17" si="33">C17</f>
        <v>Resilienz-Ressourcen</v>
      </c>
      <c r="E17" s="33" t="str">
        <f t="shared" si="33"/>
        <v>Resilienz-Ressourcen</v>
      </c>
      <c r="F17" s="33" t="str">
        <f t="shared" si="33"/>
        <v>Resilienz-Ressourcen</v>
      </c>
      <c r="G17" s="33" t="str">
        <f t="shared" si="33"/>
        <v>Resilienz-Ressourcen</v>
      </c>
      <c r="H17" s="33" t="str">
        <f t="shared" si="33"/>
        <v>Resilienz-Ressourcen</v>
      </c>
      <c r="I17" s="33" t="str">
        <f t="shared" si="33"/>
        <v>Resilienz-Ressourcen</v>
      </c>
      <c r="J17" s="33" t="str">
        <f t="shared" si="33"/>
        <v>Resilienz-Ressourcen</v>
      </c>
      <c r="K17" s="33" t="str">
        <f t="shared" si="33"/>
        <v>Resilienz-Ressourcen</v>
      </c>
      <c r="L17" s="33" t="str">
        <f t="shared" si="33"/>
        <v>Resilienz-Ressourcen</v>
      </c>
      <c r="M17" s="33" t="str">
        <f t="shared" ref="M17:V17" si="34">L17</f>
        <v>Resilienz-Ressourcen</v>
      </c>
      <c r="N17" s="33" t="str">
        <f t="shared" si="34"/>
        <v>Resilienz-Ressourcen</v>
      </c>
      <c r="O17" s="33" t="str">
        <f t="shared" si="34"/>
        <v>Resilienz-Ressourcen</v>
      </c>
      <c r="P17" s="33" t="str">
        <f t="shared" si="34"/>
        <v>Resilienz-Ressourcen</v>
      </c>
      <c r="Q17" s="33" t="str">
        <f t="shared" si="34"/>
        <v>Resilienz-Ressourcen</v>
      </c>
      <c r="R17" s="33" t="str">
        <f t="shared" si="34"/>
        <v>Resilienz-Ressourcen</v>
      </c>
      <c r="S17" s="33" t="str">
        <f t="shared" si="34"/>
        <v>Resilienz-Ressourcen</v>
      </c>
      <c r="T17" s="33" t="str">
        <f t="shared" si="34"/>
        <v>Resilienz-Ressourcen</v>
      </c>
      <c r="U17" s="33" t="str">
        <f t="shared" si="34"/>
        <v>Resilienz-Ressourcen</v>
      </c>
      <c r="V17" s="33" t="str">
        <f t="shared" si="34"/>
        <v>Resilienz-Ressourcen</v>
      </c>
      <c r="W17" s="16">
        <f>Filter_Kriterienpruefung!M11</f>
        <v>7</v>
      </c>
      <c r="X17" s="15" t="str">
        <f>Filter_Kriterienpruefung!O11</f>
        <v>Puffervermögen</v>
      </c>
      <c r="Y17" s="135">
        <f t="shared" si="2"/>
        <v>1.3333333333333333</v>
      </c>
      <c r="Z17" s="249">
        <f t="shared" si="13"/>
        <v>1.3333350333333334</v>
      </c>
      <c r="AA17" s="135">
        <f t="shared" si="3"/>
        <v>0</v>
      </c>
      <c r="AB17" s="135">
        <f t="shared" si="4"/>
        <v>1</v>
      </c>
      <c r="AC17" s="135">
        <f t="shared" si="5"/>
        <v>2</v>
      </c>
      <c r="AD17" s="135">
        <f t="shared" si="6"/>
        <v>2</v>
      </c>
      <c r="AE17" s="135">
        <f t="shared" si="7"/>
        <v>2</v>
      </c>
      <c r="AF17" s="30">
        <f>IF($X17="","",COUNT(INDEX(Schritt5_Gruppenbewertung!$G$13:$G$53,$BC17):INDEX(Schritt5_Gruppenbewertung!$Z$13:$Z$53,$BC17)))</f>
        <v>3</v>
      </c>
      <c r="AG17" s="112">
        <f t="shared" ref="AG17:AK26" si="35">IFERROR(COUNTIF($BD17:$BW17,AG$6)/$AF17,"")</f>
        <v>0</v>
      </c>
      <c r="AH17" s="112">
        <f t="shared" si="35"/>
        <v>0</v>
      </c>
      <c r="AI17" s="112">
        <f t="shared" si="35"/>
        <v>0.33333333333333331</v>
      </c>
      <c r="AJ17" s="112">
        <f t="shared" si="35"/>
        <v>0</v>
      </c>
      <c r="AK17" s="112">
        <f t="shared" si="35"/>
        <v>0.66666666666666663</v>
      </c>
      <c r="AL17" s="112"/>
      <c r="AM17" s="112">
        <f t="shared" ref="AM17:AQ26" si="36">COUNTIF($BD17:$BW17,AM$6)</f>
        <v>0</v>
      </c>
      <c r="AN17" s="112">
        <f t="shared" si="36"/>
        <v>0</v>
      </c>
      <c r="AO17" s="112">
        <f t="shared" si="36"/>
        <v>1</v>
      </c>
      <c r="AP17" s="112">
        <f t="shared" si="36"/>
        <v>0</v>
      </c>
      <c r="AQ17" s="112">
        <f t="shared" si="36"/>
        <v>2</v>
      </c>
      <c r="AR17" s="112"/>
      <c r="AS17" s="4">
        <f t="shared" si="10"/>
        <v>0.6155870112510925</v>
      </c>
      <c r="AT17" s="112">
        <f t="shared" si="14"/>
        <v>1</v>
      </c>
      <c r="AU17" s="249">
        <f t="shared" si="15"/>
        <v>1.0000017000000001</v>
      </c>
      <c r="AV17" s="112"/>
      <c r="AW17" s="112"/>
      <c r="AX17" s="112"/>
      <c r="AY17" s="112"/>
      <c r="AZ17" s="112"/>
      <c r="BA17" s="112"/>
      <c r="BB17" s="112"/>
      <c r="BC17" s="30">
        <f>IF(X17="","",MATCH(X17,Schritt5_Gruppenbewertung!$D$13:$D$53,0))</f>
        <v>11</v>
      </c>
      <c r="BD17" s="92">
        <f>IF($X17="","",IF(INDEX(Schritt5_Gruppenbewertung!$G$13:$Z$53,MATCH($X17,Schritt5_Gruppenbewertung!$D$13:$D$53,0),MATCH(BD$5,Schritt5_Gruppenbewertung!$G$11:$Z$11,0))="","",INDEX(Schritt5_Gruppenbewertung!$G$13:$Z$53,MATCH($X17,Schritt5_Gruppenbewertung!$D$13:$D$53,0),MATCH(BD$5,Schritt5_Gruppenbewertung!$G$11:$Z$11,0))))</f>
        <v>2</v>
      </c>
      <c r="BE17" s="92">
        <f>IF($X17="","",IF(INDEX(Schritt5_Gruppenbewertung!$G$13:$Z$53,MATCH($X17,Schritt5_Gruppenbewertung!$D$13:$D$53,0),MATCH(BE$5,Schritt5_Gruppenbewertung!$G$11:$Z$11,0))="","",INDEX(Schritt5_Gruppenbewertung!$G$13:$Z$53,MATCH($X17,Schritt5_Gruppenbewertung!$D$13:$D$53,0),MATCH(BE$5,Schritt5_Gruppenbewertung!$G$11:$Z$11,0))))</f>
        <v>0</v>
      </c>
      <c r="BF17" s="92">
        <f>IF($X17="","",IF(INDEX(Schritt5_Gruppenbewertung!$G$13:$Z$53,MATCH($X17,Schritt5_Gruppenbewertung!$D$13:$D$53,0),MATCH(BF$5,Schritt5_Gruppenbewertung!$G$11:$Z$11,0))="","",INDEX(Schritt5_Gruppenbewertung!$G$13:$Z$53,MATCH($X17,Schritt5_Gruppenbewertung!$D$13:$D$53,0),MATCH(BF$5,Schritt5_Gruppenbewertung!$G$11:$Z$11,0))))</f>
        <v>2</v>
      </c>
      <c r="BG17" s="92" t="str">
        <f>IF($X17="","",IF(INDEX(Schritt5_Gruppenbewertung!$G$13:$Z$53,MATCH($X17,Schritt5_Gruppenbewertung!$D$13:$D$53,0),MATCH(BG$5,Schritt5_Gruppenbewertung!$G$11:$Z$11,0))="","",INDEX(Schritt5_Gruppenbewertung!$G$13:$Z$53,MATCH($X17,Schritt5_Gruppenbewertung!$D$13:$D$53,0),MATCH(BG$5,Schritt5_Gruppenbewertung!$G$11:$Z$11,0))))</f>
        <v/>
      </c>
      <c r="BH17" s="92" t="str">
        <f>IF($X17="","",IF(INDEX(Schritt5_Gruppenbewertung!$G$13:$Z$53,MATCH($X17,Schritt5_Gruppenbewertung!$D$13:$D$53,0),MATCH(BH$5,Schritt5_Gruppenbewertung!$G$11:$Z$11,0))="","",INDEX(Schritt5_Gruppenbewertung!$G$13:$Z$53,MATCH($X17,Schritt5_Gruppenbewertung!$D$13:$D$53,0),MATCH(BH$5,Schritt5_Gruppenbewertung!$G$11:$Z$11,0))))</f>
        <v/>
      </c>
      <c r="BI17" s="92" t="str">
        <f>IF($X17="","",IF(INDEX(Schritt5_Gruppenbewertung!$G$13:$Z$53,MATCH($X17,Schritt5_Gruppenbewertung!$D$13:$D$53,0),MATCH(BI$5,Schritt5_Gruppenbewertung!$G$11:$Z$11,0))="","",INDEX(Schritt5_Gruppenbewertung!$G$13:$Z$53,MATCH($X17,Schritt5_Gruppenbewertung!$D$13:$D$53,0),MATCH(BI$5,Schritt5_Gruppenbewertung!$G$11:$Z$11,0))))</f>
        <v/>
      </c>
      <c r="BJ17" s="92" t="str">
        <f>IF($X17="","",IF(INDEX(Schritt5_Gruppenbewertung!$G$13:$Z$53,MATCH($X17,Schritt5_Gruppenbewertung!$D$13:$D$53,0),MATCH(BJ$5,Schritt5_Gruppenbewertung!$G$11:$Z$11,0))="","",INDEX(Schritt5_Gruppenbewertung!$G$13:$Z$53,MATCH($X17,Schritt5_Gruppenbewertung!$D$13:$D$53,0),MATCH(BJ$5,Schritt5_Gruppenbewertung!$G$11:$Z$11,0))))</f>
        <v/>
      </c>
      <c r="BK17" s="92" t="str">
        <f>IF($X17="","",IF(INDEX(Schritt5_Gruppenbewertung!$G$13:$Z$53,MATCH($X17,Schritt5_Gruppenbewertung!$D$13:$D$53,0),MATCH(BK$5,Schritt5_Gruppenbewertung!$G$11:$Z$11,0))="","",INDEX(Schritt5_Gruppenbewertung!$G$13:$Z$53,MATCH($X17,Schritt5_Gruppenbewertung!$D$13:$D$53,0),MATCH(BK$5,Schritt5_Gruppenbewertung!$G$11:$Z$11,0))))</f>
        <v/>
      </c>
      <c r="BL17" s="92" t="str">
        <f>IF($X17="","",IF(INDEX(Schritt5_Gruppenbewertung!$G$13:$Z$53,MATCH($X17,Schritt5_Gruppenbewertung!$D$13:$D$53,0),MATCH(BL$5,Schritt5_Gruppenbewertung!$G$11:$Z$11,0))="","",INDEX(Schritt5_Gruppenbewertung!$G$13:$Z$53,MATCH($X17,Schritt5_Gruppenbewertung!$D$13:$D$53,0),MATCH(BL$5,Schritt5_Gruppenbewertung!$G$11:$Z$11,0))))</f>
        <v/>
      </c>
      <c r="BM17" s="92" t="str">
        <f>IF($X17="","",IF(INDEX(Schritt5_Gruppenbewertung!$G$13:$Z$53,MATCH($X17,Schritt5_Gruppenbewertung!$D$13:$D$53,0),MATCH(BM$5,Schritt5_Gruppenbewertung!$G$11:$Z$11,0))="","",INDEX(Schritt5_Gruppenbewertung!$G$13:$Z$53,MATCH($X17,Schritt5_Gruppenbewertung!$D$13:$D$53,0),MATCH(BM$5,Schritt5_Gruppenbewertung!$G$11:$Z$11,0))))</f>
        <v/>
      </c>
      <c r="BN17" s="92" t="str">
        <f>IF($X17="","",IF(INDEX(Schritt5_Gruppenbewertung!$G$13:$Z$53,MATCH($X17,Schritt5_Gruppenbewertung!$D$13:$D$53,0),MATCH(BN$5,Schritt5_Gruppenbewertung!$G$11:$Z$11,0))="","",INDEX(Schritt5_Gruppenbewertung!$G$13:$Z$53,MATCH($X17,Schritt5_Gruppenbewertung!$D$13:$D$53,0),MATCH(BN$5,Schritt5_Gruppenbewertung!$G$11:$Z$11,0))))</f>
        <v/>
      </c>
      <c r="BO17" s="92" t="str">
        <f>IF($X17="","",IF(INDEX(Schritt5_Gruppenbewertung!$G$13:$Z$53,MATCH($X17,Schritt5_Gruppenbewertung!$D$13:$D$53,0),MATCH(BO$5,Schritt5_Gruppenbewertung!$G$11:$Z$11,0))="","",INDEX(Schritt5_Gruppenbewertung!$G$13:$Z$53,MATCH($X17,Schritt5_Gruppenbewertung!$D$13:$D$53,0),MATCH(BO$5,Schritt5_Gruppenbewertung!$G$11:$Z$11,0))))</f>
        <v/>
      </c>
      <c r="BP17" s="92" t="str">
        <f>IF($X17="","",IF(INDEX(Schritt5_Gruppenbewertung!$G$13:$Z$53,MATCH($X17,Schritt5_Gruppenbewertung!$D$13:$D$53,0),MATCH(BP$5,Schritt5_Gruppenbewertung!$G$11:$Z$11,0))="","",INDEX(Schritt5_Gruppenbewertung!$G$13:$Z$53,MATCH($X17,Schritt5_Gruppenbewertung!$D$13:$D$53,0),MATCH(BP$5,Schritt5_Gruppenbewertung!$G$11:$Z$11,0))))</f>
        <v/>
      </c>
      <c r="BQ17" s="92" t="str">
        <f>IF($X17="","",IF(INDEX(Schritt5_Gruppenbewertung!$G$13:$Z$53,MATCH($X17,Schritt5_Gruppenbewertung!$D$13:$D$53,0),MATCH(BQ$5,Schritt5_Gruppenbewertung!$G$11:$Z$11,0))="","",INDEX(Schritt5_Gruppenbewertung!$G$13:$Z$53,MATCH($X17,Schritt5_Gruppenbewertung!$D$13:$D$53,0),MATCH(BQ$5,Schritt5_Gruppenbewertung!$G$11:$Z$11,0))))</f>
        <v/>
      </c>
      <c r="BR17" s="92" t="str">
        <f>IF($X17="","",IF(INDEX(Schritt5_Gruppenbewertung!$G$13:$Z$53,MATCH($X17,Schritt5_Gruppenbewertung!$D$13:$D$53,0),MATCH(BR$5,Schritt5_Gruppenbewertung!$G$11:$Z$11,0))="","",INDEX(Schritt5_Gruppenbewertung!$G$13:$Z$53,MATCH($X17,Schritt5_Gruppenbewertung!$D$13:$D$53,0),MATCH(BR$5,Schritt5_Gruppenbewertung!$G$11:$Z$11,0))))</f>
        <v/>
      </c>
      <c r="BS17" s="92" t="str">
        <f>IF($X17="","",IF(INDEX(Schritt5_Gruppenbewertung!$G$13:$Z$53,MATCH($X17,Schritt5_Gruppenbewertung!$D$13:$D$53,0),MATCH(BS$5,Schritt5_Gruppenbewertung!$G$11:$Z$11,0))="","",INDEX(Schritt5_Gruppenbewertung!$G$13:$Z$53,MATCH($X17,Schritt5_Gruppenbewertung!$D$13:$D$53,0),MATCH(BS$5,Schritt5_Gruppenbewertung!$G$11:$Z$11,0))))</f>
        <v/>
      </c>
      <c r="BT17" s="92" t="str">
        <f>IF($X17="","",IF(INDEX(Schritt5_Gruppenbewertung!$G$13:$Z$53,MATCH($X17,Schritt5_Gruppenbewertung!$D$13:$D$53,0),MATCH(BT$5,Schritt5_Gruppenbewertung!$G$11:$Z$11,0))="","",INDEX(Schritt5_Gruppenbewertung!$G$13:$Z$53,MATCH($X17,Schritt5_Gruppenbewertung!$D$13:$D$53,0),MATCH(BT$5,Schritt5_Gruppenbewertung!$G$11:$Z$11,0))))</f>
        <v/>
      </c>
      <c r="BU17" s="92" t="str">
        <f>IF($X17="","",IF(INDEX(Schritt5_Gruppenbewertung!$G$13:$Z$53,MATCH($X17,Schritt5_Gruppenbewertung!$D$13:$D$53,0),MATCH(BU$5,Schritt5_Gruppenbewertung!$G$11:$Z$11,0))="","",INDEX(Schritt5_Gruppenbewertung!$G$13:$Z$53,MATCH($X17,Schritt5_Gruppenbewertung!$D$13:$D$53,0),MATCH(BU$5,Schritt5_Gruppenbewertung!$G$11:$Z$11,0))))</f>
        <v/>
      </c>
      <c r="BV17" s="92" t="str">
        <f>IF($X17="","",IF(INDEX(Schritt5_Gruppenbewertung!$G$13:$Z$53,MATCH($X17,Schritt5_Gruppenbewertung!$D$13:$D$53,0),MATCH(BV$5,Schritt5_Gruppenbewertung!$G$11:$Z$11,0))="","",INDEX(Schritt5_Gruppenbewertung!$G$13:$Z$53,MATCH($X17,Schritt5_Gruppenbewertung!$D$13:$D$53,0),MATCH(BV$5,Schritt5_Gruppenbewertung!$G$11:$Z$11,0))))</f>
        <v/>
      </c>
      <c r="BW17" s="92" t="str">
        <f>IF($X17="","",IF(INDEX(Schritt5_Gruppenbewertung!$G$13:$Z$53,MATCH($X17,Schritt5_Gruppenbewertung!$D$13:$D$53,0),MATCH(BW$5,Schritt5_Gruppenbewertung!$G$11:$Z$11,0))="","",INDEX(Schritt5_Gruppenbewertung!$G$13:$Z$53,MATCH($X17,Schritt5_Gruppenbewertung!$D$13:$D$53,0),MATCH(BW$5,Schritt5_Gruppenbewertung!$G$11:$Z$11,0))))</f>
        <v/>
      </c>
      <c r="BY17" s="239" t="str">
        <f t="shared" si="16"/>
        <v>7 Puffervermögen</v>
      </c>
    </row>
    <row r="18" spans="1:77" x14ac:dyDescent="0.25">
      <c r="A18" s="33" t="str">
        <f>Filter_Kriterienpruefung!N12</f>
        <v>VS | Resilienz-Fähigkeiten</v>
      </c>
      <c r="B18" s="33" t="str">
        <f>IFERROR(INDEX(DROPDOWN!$L$8:$O$20,MATCH(Werte_Auswertung!$A18,DROPDOWN!$L$8:$L$20,0),4),"")</f>
        <v>VS</v>
      </c>
      <c r="C18" s="33" t="str">
        <f>IFERROR(INDEX(DROPDOWN!$L$8:$P$20,MATCH(Werte_Auswertung!$A18,DROPDOWN!$L$8:$L$20,0),5),"")</f>
        <v>Resilienz-Fähigkeiten</v>
      </c>
      <c r="D18" s="33" t="str">
        <f t="shared" ref="D18:L18" si="37">C18</f>
        <v>Resilienz-Fähigkeiten</v>
      </c>
      <c r="E18" s="33" t="str">
        <f t="shared" si="37"/>
        <v>Resilienz-Fähigkeiten</v>
      </c>
      <c r="F18" s="33" t="str">
        <f t="shared" si="37"/>
        <v>Resilienz-Fähigkeiten</v>
      </c>
      <c r="G18" s="33" t="str">
        <f t="shared" si="37"/>
        <v>Resilienz-Fähigkeiten</v>
      </c>
      <c r="H18" s="33" t="str">
        <f t="shared" si="37"/>
        <v>Resilienz-Fähigkeiten</v>
      </c>
      <c r="I18" s="33" t="str">
        <f t="shared" si="37"/>
        <v>Resilienz-Fähigkeiten</v>
      </c>
      <c r="J18" s="33" t="str">
        <f t="shared" si="37"/>
        <v>Resilienz-Fähigkeiten</v>
      </c>
      <c r="K18" s="33" t="str">
        <f t="shared" si="37"/>
        <v>Resilienz-Fähigkeiten</v>
      </c>
      <c r="L18" s="33" t="str">
        <f t="shared" si="37"/>
        <v>Resilienz-Fähigkeiten</v>
      </c>
      <c r="M18" s="33" t="str">
        <f t="shared" ref="M18:V18" si="38">L18</f>
        <v>Resilienz-Fähigkeiten</v>
      </c>
      <c r="N18" s="33" t="str">
        <f t="shared" si="38"/>
        <v>Resilienz-Fähigkeiten</v>
      </c>
      <c r="O18" s="33" t="str">
        <f t="shared" si="38"/>
        <v>Resilienz-Fähigkeiten</v>
      </c>
      <c r="P18" s="33" t="str">
        <f t="shared" si="38"/>
        <v>Resilienz-Fähigkeiten</v>
      </c>
      <c r="Q18" s="33" t="str">
        <f t="shared" si="38"/>
        <v>Resilienz-Fähigkeiten</v>
      </c>
      <c r="R18" s="33" t="str">
        <f t="shared" si="38"/>
        <v>Resilienz-Fähigkeiten</v>
      </c>
      <c r="S18" s="33" t="str">
        <f t="shared" si="38"/>
        <v>Resilienz-Fähigkeiten</v>
      </c>
      <c r="T18" s="33" t="str">
        <f t="shared" si="38"/>
        <v>Resilienz-Fähigkeiten</v>
      </c>
      <c r="U18" s="33" t="str">
        <f t="shared" si="38"/>
        <v>Resilienz-Fähigkeiten</v>
      </c>
      <c r="V18" s="33" t="str">
        <f t="shared" si="38"/>
        <v>Resilienz-Fähigkeiten</v>
      </c>
      <c r="W18" s="16">
        <f>Filter_Kriterienpruefung!M12</f>
        <v>8</v>
      </c>
      <c r="X18" s="15" t="str">
        <f>Filter_Kriterienpruefung!O12</f>
        <v>Dezentraler/entkoppelter Betrieb</v>
      </c>
      <c r="Y18" s="135">
        <f t="shared" si="2"/>
        <v>0.66666666666666663</v>
      </c>
      <c r="Z18" s="249">
        <f t="shared" si="13"/>
        <v>0.66666846666666668</v>
      </c>
      <c r="AA18" s="135">
        <f t="shared" si="3"/>
        <v>0</v>
      </c>
      <c r="AB18" s="135">
        <f t="shared" si="4"/>
        <v>0</v>
      </c>
      <c r="AC18" s="135">
        <f t="shared" si="5"/>
        <v>0</v>
      </c>
      <c r="AD18" s="135">
        <f t="shared" si="6"/>
        <v>1</v>
      </c>
      <c r="AE18" s="135">
        <f t="shared" si="7"/>
        <v>2</v>
      </c>
      <c r="AF18" s="30">
        <f>IF($X18="","",COUNT(INDEX(Schritt5_Gruppenbewertung!$G$13:$G$53,$BC18):INDEX(Schritt5_Gruppenbewertung!$Z$13:$Z$53,$BC18)))</f>
        <v>3</v>
      </c>
      <c r="AG18" s="112">
        <f t="shared" si="35"/>
        <v>0</v>
      </c>
      <c r="AH18" s="112">
        <f t="shared" si="35"/>
        <v>0</v>
      </c>
      <c r="AI18" s="112">
        <f t="shared" si="35"/>
        <v>0.66666666666666663</v>
      </c>
      <c r="AJ18" s="112">
        <f t="shared" si="35"/>
        <v>0</v>
      </c>
      <c r="AK18" s="112">
        <f t="shared" si="35"/>
        <v>0.33333333333333331</v>
      </c>
      <c r="AL18" s="112"/>
      <c r="AM18" s="112">
        <f t="shared" si="36"/>
        <v>0</v>
      </c>
      <c r="AN18" s="112">
        <f t="shared" si="36"/>
        <v>0</v>
      </c>
      <c r="AO18" s="112">
        <f t="shared" si="36"/>
        <v>2</v>
      </c>
      <c r="AP18" s="112">
        <f t="shared" si="36"/>
        <v>0</v>
      </c>
      <c r="AQ18" s="112">
        <f t="shared" si="36"/>
        <v>1</v>
      </c>
      <c r="AR18" s="112"/>
      <c r="AS18" s="4">
        <f t="shared" si="10"/>
        <v>0.44721359549995793</v>
      </c>
      <c r="AT18" s="112">
        <f t="shared" si="14"/>
        <v>1</v>
      </c>
      <c r="AU18" s="249">
        <f t="shared" si="15"/>
        <v>1.0000017999999999</v>
      </c>
      <c r="AV18" s="112"/>
      <c r="AW18" s="112"/>
      <c r="AX18" s="112"/>
      <c r="AY18" s="112"/>
      <c r="AZ18" s="112"/>
      <c r="BA18" s="112"/>
      <c r="BB18" s="112"/>
      <c r="BC18" s="30">
        <f>IF(X18="","",MATCH(X18,Schritt5_Gruppenbewertung!$D$13:$D$53,0))</f>
        <v>12</v>
      </c>
      <c r="BD18" s="92">
        <f>IF($X18="","",IF(INDEX(Schritt5_Gruppenbewertung!$G$13:$Z$53,MATCH($X18,Schritt5_Gruppenbewertung!$D$13:$D$53,0),MATCH(BD$5,Schritt5_Gruppenbewertung!$G$11:$Z$11,0))="","",INDEX(Schritt5_Gruppenbewertung!$G$13:$Z$53,MATCH($X18,Schritt5_Gruppenbewertung!$D$13:$D$53,0),MATCH(BD$5,Schritt5_Gruppenbewertung!$G$11:$Z$11,0))))</f>
        <v>2</v>
      </c>
      <c r="BE18" s="92">
        <f>IF($X18="","",IF(INDEX(Schritt5_Gruppenbewertung!$G$13:$Z$53,MATCH($X18,Schritt5_Gruppenbewertung!$D$13:$D$53,0),MATCH(BE$5,Schritt5_Gruppenbewertung!$G$11:$Z$11,0))="","",INDEX(Schritt5_Gruppenbewertung!$G$13:$Z$53,MATCH($X18,Schritt5_Gruppenbewertung!$D$13:$D$53,0),MATCH(BE$5,Schritt5_Gruppenbewertung!$G$11:$Z$11,0))))</f>
        <v>0</v>
      </c>
      <c r="BF18" s="92">
        <f>IF($X18="","",IF(INDEX(Schritt5_Gruppenbewertung!$G$13:$Z$53,MATCH($X18,Schritt5_Gruppenbewertung!$D$13:$D$53,0),MATCH(BF$5,Schritt5_Gruppenbewertung!$G$11:$Z$11,0))="","",INDEX(Schritt5_Gruppenbewertung!$G$13:$Z$53,MATCH($X18,Schritt5_Gruppenbewertung!$D$13:$D$53,0),MATCH(BF$5,Schritt5_Gruppenbewertung!$G$11:$Z$11,0))))</f>
        <v>0</v>
      </c>
      <c r="BG18" s="92" t="str">
        <f>IF($X18="","",IF(INDEX(Schritt5_Gruppenbewertung!$G$13:$Z$53,MATCH($X18,Schritt5_Gruppenbewertung!$D$13:$D$53,0),MATCH(BG$5,Schritt5_Gruppenbewertung!$G$11:$Z$11,0))="","",INDEX(Schritt5_Gruppenbewertung!$G$13:$Z$53,MATCH($X18,Schritt5_Gruppenbewertung!$D$13:$D$53,0),MATCH(BG$5,Schritt5_Gruppenbewertung!$G$11:$Z$11,0))))</f>
        <v/>
      </c>
      <c r="BH18" s="92" t="str">
        <f>IF($X18="","",IF(INDEX(Schritt5_Gruppenbewertung!$G$13:$Z$53,MATCH($X18,Schritt5_Gruppenbewertung!$D$13:$D$53,0),MATCH(BH$5,Schritt5_Gruppenbewertung!$G$11:$Z$11,0))="","",INDEX(Schritt5_Gruppenbewertung!$G$13:$Z$53,MATCH($X18,Schritt5_Gruppenbewertung!$D$13:$D$53,0),MATCH(BH$5,Schritt5_Gruppenbewertung!$G$11:$Z$11,0))))</f>
        <v/>
      </c>
      <c r="BI18" s="92" t="str">
        <f>IF($X18="","",IF(INDEX(Schritt5_Gruppenbewertung!$G$13:$Z$53,MATCH($X18,Schritt5_Gruppenbewertung!$D$13:$D$53,0),MATCH(BI$5,Schritt5_Gruppenbewertung!$G$11:$Z$11,0))="","",INDEX(Schritt5_Gruppenbewertung!$G$13:$Z$53,MATCH($X18,Schritt5_Gruppenbewertung!$D$13:$D$53,0),MATCH(BI$5,Schritt5_Gruppenbewertung!$G$11:$Z$11,0))))</f>
        <v/>
      </c>
      <c r="BJ18" s="92" t="str">
        <f>IF($X18="","",IF(INDEX(Schritt5_Gruppenbewertung!$G$13:$Z$53,MATCH($X18,Schritt5_Gruppenbewertung!$D$13:$D$53,0),MATCH(BJ$5,Schritt5_Gruppenbewertung!$G$11:$Z$11,0))="","",INDEX(Schritt5_Gruppenbewertung!$G$13:$Z$53,MATCH($X18,Schritt5_Gruppenbewertung!$D$13:$D$53,0),MATCH(BJ$5,Schritt5_Gruppenbewertung!$G$11:$Z$11,0))))</f>
        <v/>
      </c>
      <c r="BK18" s="92" t="str">
        <f>IF($X18="","",IF(INDEX(Schritt5_Gruppenbewertung!$G$13:$Z$53,MATCH($X18,Schritt5_Gruppenbewertung!$D$13:$D$53,0),MATCH(BK$5,Schritt5_Gruppenbewertung!$G$11:$Z$11,0))="","",INDEX(Schritt5_Gruppenbewertung!$G$13:$Z$53,MATCH($X18,Schritt5_Gruppenbewertung!$D$13:$D$53,0),MATCH(BK$5,Schritt5_Gruppenbewertung!$G$11:$Z$11,0))))</f>
        <v/>
      </c>
      <c r="BL18" s="92" t="str">
        <f>IF($X18="","",IF(INDEX(Schritt5_Gruppenbewertung!$G$13:$Z$53,MATCH($X18,Schritt5_Gruppenbewertung!$D$13:$D$53,0),MATCH(BL$5,Schritt5_Gruppenbewertung!$G$11:$Z$11,0))="","",INDEX(Schritt5_Gruppenbewertung!$G$13:$Z$53,MATCH($X18,Schritt5_Gruppenbewertung!$D$13:$D$53,0),MATCH(BL$5,Schritt5_Gruppenbewertung!$G$11:$Z$11,0))))</f>
        <v/>
      </c>
      <c r="BM18" s="92" t="str">
        <f>IF($X18="","",IF(INDEX(Schritt5_Gruppenbewertung!$G$13:$Z$53,MATCH($X18,Schritt5_Gruppenbewertung!$D$13:$D$53,0),MATCH(BM$5,Schritt5_Gruppenbewertung!$G$11:$Z$11,0))="","",INDEX(Schritt5_Gruppenbewertung!$G$13:$Z$53,MATCH($X18,Schritt5_Gruppenbewertung!$D$13:$D$53,0),MATCH(BM$5,Schritt5_Gruppenbewertung!$G$11:$Z$11,0))))</f>
        <v/>
      </c>
      <c r="BN18" s="92" t="str">
        <f>IF($X18="","",IF(INDEX(Schritt5_Gruppenbewertung!$G$13:$Z$53,MATCH($X18,Schritt5_Gruppenbewertung!$D$13:$D$53,0),MATCH(BN$5,Schritt5_Gruppenbewertung!$G$11:$Z$11,0))="","",INDEX(Schritt5_Gruppenbewertung!$G$13:$Z$53,MATCH($X18,Schritt5_Gruppenbewertung!$D$13:$D$53,0),MATCH(BN$5,Schritt5_Gruppenbewertung!$G$11:$Z$11,0))))</f>
        <v/>
      </c>
      <c r="BO18" s="92" t="str">
        <f>IF($X18="","",IF(INDEX(Schritt5_Gruppenbewertung!$G$13:$Z$53,MATCH($X18,Schritt5_Gruppenbewertung!$D$13:$D$53,0),MATCH(BO$5,Schritt5_Gruppenbewertung!$G$11:$Z$11,0))="","",INDEX(Schritt5_Gruppenbewertung!$G$13:$Z$53,MATCH($X18,Schritt5_Gruppenbewertung!$D$13:$D$53,0),MATCH(BO$5,Schritt5_Gruppenbewertung!$G$11:$Z$11,0))))</f>
        <v/>
      </c>
      <c r="BP18" s="92" t="str">
        <f>IF($X18="","",IF(INDEX(Schritt5_Gruppenbewertung!$G$13:$Z$53,MATCH($X18,Schritt5_Gruppenbewertung!$D$13:$D$53,0),MATCH(BP$5,Schritt5_Gruppenbewertung!$G$11:$Z$11,0))="","",INDEX(Schritt5_Gruppenbewertung!$G$13:$Z$53,MATCH($X18,Schritt5_Gruppenbewertung!$D$13:$D$53,0),MATCH(BP$5,Schritt5_Gruppenbewertung!$G$11:$Z$11,0))))</f>
        <v/>
      </c>
      <c r="BQ18" s="92" t="str">
        <f>IF($X18="","",IF(INDEX(Schritt5_Gruppenbewertung!$G$13:$Z$53,MATCH($X18,Schritt5_Gruppenbewertung!$D$13:$D$53,0),MATCH(BQ$5,Schritt5_Gruppenbewertung!$G$11:$Z$11,0))="","",INDEX(Schritt5_Gruppenbewertung!$G$13:$Z$53,MATCH($X18,Schritt5_Gruppenbewertung!$D$13:$D$53,0),MATCH(BQ$5,Schritt5_Gruppenbewertung!$G$11:$Z$11,0))))</f>
        <v/>
      </c>
      <c r="BR18" s="92" t="str">
        <f>IF($X18="","",IF(INDEX(Schritt5_Gruppenbewertung!$G$13:$Z$53,MATCH($X18,Schritt5_Gruppenbewertung!$D$13:$D$53,0),MATCH(BR$5,Schritt5_Gruppenbewertung!$G$11:$Z$11,0))="","",INDEX(Schritt5_Gruppenbewertung!$G$13:$Z$53,MATCH($X18,Schritt5_Gruppenbewertung!$D$13:$D$53,0),MATCH(BR$5,Schritt5_Gruppenbewertung!$G$11:$Z$11,0))))</f>
        <v/>
      </c>
      <c r="BS18" s="92" t="str">
        <f>IF($X18="","",IF(INDEX(Schritt5_Gruppenbewertung!$G$13:$Z$53,MATCH($X18,Schritt5_Gruppenbewertung!$D$13:$D$53,0),MATCH(BS$5,Schritt5_Gruppenbewertung!$G$11:$Z$11,0))="","",INDEX(Schritt5_Gruppenbewertung!$G$13:$Z$53,MATCH($X18,Schritt5_Gruppenbewertung!$D$13:$D$53,0),MATCH(BS$5,Schritt5_Gruppenbewertung!$G$11:$Z$11,0))))</f>
        <v/>
      </c>
      <c r="BT18" s="92" t="str">
        <f>IF($X18="","",IF(INDEX(Schritt5_Gruppenbewertung!$G$13:$Z$53,MATCH($X18,Schritt5_Gruppenbewertung!$D$13:$D$53,0),MATCH(BT$5,Schritt5_Gruppenbewertung!$G$11:$Z$11,0))="","",INDEX(Schritt5_Gruppenbewertung!$G$13:$Z$53,MATCH($X18,Schritt5_Gruppenbewertung!$D$13:$D$53,0),MATCH(BT$5,Schritt5_Gruppenbewertung!$G$11:$Z$11,0))))</f>
        <v/>
      </c>
      <c r="BU18" s="92" t="str">
        <f>IF($X18="","",IF(INDEX(Schritt5_Gruppenbewertung!$G$13:$Z$53,MATCH($X18,Schritt5_Gruppenbewertung!$D$13:$D$53,0),MATCH(BU$5,Schritt5_Gruppenbewertung!$G$11:$Z$11,0))="","",INDEX(Schritt5_Gruppenbewertung!$G$13:$Z$53,MATCH($X18,Schritt5_Gruppenbewertung!$D$13:$D$53,0),MATCH(BU$5,Schritt5_Gruppenbewertung!$G$11:$Z$11,0))))</f>
        <v/>
      </c>
      <c r="BV18" s="92" t="str">
        <f>IF($X18="","",IF(INDEX(Schritt5_Gruppenbewertung!$G$13:$Z$53,MATCH($X18,Schritt5_Gruppenbewertung!$D$13:$D$53,0),MATCH(BV$5,Schritt5_Gruppenbewertung!$G$11:$Z$11,0))="","",INDEX(Schritt5_Gruppenbewertung!$G$13:$Z$53,MATCH($X18,Schritt5_Gruppenbewertung!$D$13:$D$53,0),MATCH(BV$5,Schritt5_Gruppenbewertung!$G$11:$Z$11,0))))</f>
        <v/>
      </c>
      <c r="BW18" s="92" t="str">
        <f>IF($X18="","",IF(INDEX(Schritt5_Gruppenbewertung!$G$13:$Z$53,MATCH($X18,Schritt5_Gruppenbewertung!$D$13:$D$53,0),MATCH(BW$5,Schritt5_Gruppenbewertung!$G$11:$Z$11,0))="","",INDEX(Schritt5_Gruppenbewertung!$G$13:$Z$53,MATCH($X18,Schritt5_Gruppenbewertung!$D$13:$D$53,0),MATCH(BW$5,Schritt5_Gruppenbewertung!$G$11:$Z$11,0))))</f>
        <v/>
      </c>
      <c r="BY18" s="239" t="str">
        <f t="shared" si="16"/>
        <v>8 Dezentraler/entkoppelter Betrieb</v>
      </c>
    </row>
    <row r="19" spans="1:77" x14ac:dyDescent="0.25">
      <c r="A19" s="33" t="str">
        <f>Filter_Kriterienpruefung!N13</f>
        <v>VS | Resilienz-Fähigkeiten</v>
      </c>
      <c r="B19" s="33" t="str">
        <f>IFERROR(INDEX(DROPDOWN!$L$8:$O$20,MATCH(Werte_Auswertung!$A19,DROPDOWN!$L$8:$L$20,0),4),"")</f>
        <v>VS</v>
      </c>
      <c r="C19" s="33" t="str">
        <f>IFERROR(INDEX(DROPDOWN!$L$8:$P$20,MATCH(Werte_Auswertung!$A19,DROPDOWN!$L$8:$L$20,0),5),"")</f>
        <v>Resilienz-Fähigkeiten</v>
      </c>
      <c r="D19" s="33" t="str">
        <f t="shared" ref="D19:L19" si="39">C19</f>
        <v>Resilienz-Fähigkeiten</v>
      </c>
      <c r="E19" s="33" t="str">
        <f t="shared" si="39"/>
        <v>Resilienz-Fähigkeiten</v>
      </c>
      <c r="F19" s="33" t="str">
        <f t="shared" si="39"/>
        <v>Resilienz-Fähigkeiten</v>
      </c>
      <c r="G19" s="33" t="str">
        <f t="shared" si="39"/>
        <v>Resilienz-Fähigkeiten</v>
      </c>
      <c r="H19" s="33" t="str">
        <f t="shared" si="39"/>
        <v>Resilienz-Fähigkeiten</v>
      </c>
      <c r="I19" s="33" t="str">
        <f t="shared" si="39"/>
        <v>Resilienz-Fähigkeiten</v>
      </c>
      <c r="J19" s="33" t="str">
        <f t="shared" si="39"/>
        <v>Resilienz-Fähigkeiten</v>
      </c>
      <c r="K19" s="33" t="str">
        <f t="shared" si="39"/>
        <v>Resilienz-Fähigkeiten</v>
      </c>
      <c r="L19" s="33" t="str">
        <f t="shared" si="39"/>
        <v>Resilienz-Fähigkeiten</v>
      </c>
      <c r="M19" s="33" t="str">
        <f t="shared" ref="M19:V19" si="40">L19</f>
        <v>Resilienz-Fähigkeiten</v>
      </c>
      <c r="N19" s="33" t="str">
        <f t="shared" si="40"/>
        <v>Resilienz-Fähigkeiten</v>
      </c>
      <c r="O19" s="33" t="str">
        <f t="shared" si="40"/>
        <v>Resilienz-Fähigkeiten</v>
      </c>
      <c r="P19" s="33" t="str">
        <f t="shared" si="40"/>
        <v>Resilienz-Fähigkeiten</v>
      </c>
      <c r="Q19" s="33" t="str">
        <f t="shared" si="40"/>
        <v>Resilienz-Fähigkeiten</v>
      </c>
      <c r="R19" s="33" t="str">
        <f t="shared" si="40"/>
        <v>Resilienz-Fähigkeiten</v>
      </c>
      <c r="S19" s="33" t="str">
        <f t="shared" si="40"/>
        <v>Resilienz-Fähigkeiten</v>
      </c>
      <c r="T19" s="33" t="str">
        <f t="shared" si="40"/>
        <v>Resilienz-Fähigkeiten</v>
      </c>
      <c r="U19" s="33" t="str">
        <f t="shared" si="40"/>
        <v>Resilienz-Fähigkeiten</v>
      </c>
      <c r="V19" s="33" t="str">
        <f t="shared" si="40"/>
        <v>Resilienz-Fähigkeiten</v>
      </c>
      <c r="W19" s="16">
        <f>Filter_Kriterienpruefung!M13</f>
        <v>9</v>
      </c>
      <c r="X19" s="15" t="str">
        <f>Filter_Kriterienpruefung!O13</f>
        <v>Verfügbarkeit von Fachkräften</v>
      </c>
      <c r="Y19" s="135">
        <f t="shared" si="2"/>
        <v>0.33333333333333331</v>
      </c>
      <c r="Z19" s="249">
        <f t="shared" si="13"/>
        <v>0.33333523333333331</v>
      </c>
      <c r="AA19" s="135">
        <f t="shared" si="3"/>
        <v>-1</v>
      </c>
      <c r="AB19" s="135">
        <f t="shared" si="4"/>
        <v>-0.5</v>
      </c>
      <c r="AC19" s="135">
        <f t="shared" si="5"/>
        <v>0</v>
      </c>
      <c r="AD19" s="135">
        <f t="shared" si="6"/>
        <v>1</v>
      </c>
      <c r="AE19" s="135">
        <f t="shared" si="7"/>
        <v>2</v>
      </c>
      <c r="AF19" s="30">
        <f>IF($X19="","",COUNT(INDEX(Schritt5_Gruppenbewertung!$G$13:$G$53,$BC19):INDEX(Schritt5_Gruppenbewertung!$Z$13:$Z$53,$BC19)))</f>
        <v>3</v>
      </c>
      <c r="AG19" s="112">
        <f t="shared" si="35"/>
        <v>0</v>
      </c>
      <c r="AH19" s="112">
        <f t="shared" si="35"/>
        <v>0.33333333333333331</v>
      </c>
      <c r="AI19" s="112">
        <f t="shared" si="35"/>
        <v>0.33333333333333331</v>
      </c>
      <c r="AJ19" s="112">
        <f t="shared" si="35"/>
        <v>0</v>
      </c>
      <c r="AK19" s="112">
        <f t="shared" si="35"/>
        <v>0.33333333333333331</v>
      </c>
      <c r="AL19" s="112"/>
      <c r="AM19" s="112">
        <f t="shared" si="36"/>
        <v>0</v>
      </c>
      <c r="AN19" s="112">
        <f t="shared" si="36"/>
        <v>1</v>
      </c>
      <c r="AO19" s="112">
        <f t="shared" si="36"/>
        <v>1</v>
      </c>
      <c r="AP19" s="112">
        <f t="shared" si="36"/>
        <v>0</v>
      </c>
      <c r="AQ19" s="112">
        <f t="shared" si="36"/>
        <v>1</v>
      </c>
      <c r="AR19" s="112"/>
      <c r="AS19" s="4">
        <f t="shared" si="10"/>
        <v>0.51041778553404049</v>
      </c>
      <c r="AT19" s="112">
        <f t="shared" si="14"/>
        <v>1.5</v>
      </c>
      <c r="AU19" s="249">
        <f t="shared" si="15"/>
        <v>1.5000019</v>
      </c>
      <c r="AV19" s="112"/>
      <c r="AW19" s="112"/>
      <c r="AX19" s="112"/>
      <c r="AY19" s="112"/>
      <c r="AZ19" s="112"/>
      <c r="BA19" s="112"/>
      <c r="BB19" s="112"/>
      <c r="BC19" s="30">
        <f>IF(X19="","",MATCH(X19,Schritt5_Gruppenbewertung!$D$13:$D$53,0))</f>
        <v>13</v>
      </c>
      <c r="BD19" s="92">
        <f>IF($X19="","",IF(INDEX(Schritt5_Gruppenbewertung!$G$13:$Z$53,MATCH($X19,Schritt5_Gruppenbewertung!$D$13:$D$53,0),MATCH(BD$5,Schritt5_Gruppenbewertung!$G$11:$Z$11,0))="","",INDEX(Schritt5_Gruppenbewertung!$G$13:$Z$53,MATCH($X19,Schritt5_Gruppenbewertung!$D$13:$D$53,0),MATCH(BD$5,Schritt5_Gruppenbewertung!$G$11:$Z$11,0))))</f>
        <v>2</v>
      </c>
      <c r="BE19" s="92">
        <f>IF($X19="","",IF(INDEX(Schritt5_Gruppenbewertung!$G$13:$Z$53,MATCH($X19,Schritt5_Gruppenbewertung!$D$13:$D$53,0),MATCH(BE$5,Schritt5_Gruppenbewertung!$G$11:$Z$11,0))="","",INDEX(Schritt5_Gruppenbewertung!$G$13:$Z$53,MATCH($X19,Schritt5_Gruppenbewertung!$D$13:$D$53,0),MATCH(BE$5,Schritt5_Gruppenbewertung!$G$11:$Z$11,0))))</f>
        <v>-1</v>
      </c>
      <c r="BF19" s="92">
        <f>IF($X19="","",IF(INDEX(Schritt5_Gruppenbewertung!$G$13:$Z$53,MATCH($X19,Schritt5_Gruppenbewertung!$D$13:$D$53,0),MATCH(BF$5,Schritt5_Gruppenbewertung!$G$11:$Z$11,0))="","",INDEX(Schritt5_Gruppenbewertung!$G$13:$Z$53,MATCH($X19,Schritt5_Gruppenbewertung!$D$13:$D$53,0),MATCH(BF$5,Schritt5_Gruppenbewertung!$G$11:$Z$11,0))))</f>
        <v>0</v>
      </c>
      <c r="BG19" s="92" t="str">
        <f>IF($X19="","",IF(INDEX(Schritt5_Gruppenbewertung!$G$13:$Z$53,MATCH($X19,Schritt5_Gruppenbewertung!$D$13:$D$53,0),MATCH(BG$5,Schritt5_Gruppenbewertung!$G$11:$Z$11,0))="","",INDEX(Schritt5_Gruppenbewertung!$G$13:$Z$53,MATCH($X19,Schritt5_Gruppenbewertung!$D$13:$D$53,0),MATCH(BG$5,Schritt5_Gruppenbewertung!$G$11:$Z$11,0))))</f>
        <v/>
      </c>
      <c r="BH19" s="92" t="str">
        <f>IF($X19="","",IF(INDEX(Schritt5_Gruppenbewertung!$G$13:$Z$53,MATCH($X19,Schritt5_Gruppenbewertung!$D$13:$D$53,0),MATCH(BH$5,Schritt5_Gruppenbewertung!$G$11:$Z$11,0))="","",INDEX(Schritt5_Gruppenbewertung!$G$13:$Z$53,MATCH($X19,Schritt5_Gruppenbewertung!$D$13:$D$53,0),MATCH(BH$5,Schritt5_Gruppenbewertung!$G$11:$Z$11,0))))</f>
        <v/>
      </c>
      <c r="BI19" s="92" t="str">
        <f>IF($X19="","",IF(INDEX(Schritt5_Gruppenbewertung!$G$13:$Z$53,MATCH($X19,Schritt5_Gruppenbewertung!$D$13:$D$53,0),MATCH(BI$5,Schritt5_Gruppenbewertung!$G$11:$Z$11,0))="","",INDEX(Schritt5_Gruppenbewertung!$G$13:$Z$53,MATCH($X19,Schritt5_Gruppenbewertung!$D$13:$D$53,0),MATCH(BI$5,Schritt5_Gruppenbewertung!$G$11:$Z$11,0))))</f>
        <v/>
      </c>
      <c r="BJ19" s="92" t="str">
        <f>IF($X19="","",IF(INDEX(Schritt5_Gruppenbewertung!$G$13:$Z$53,MATCH($X19,Schritt5_Gruppenbewertung!$D$13:$D$53,0),MATCH(BJ$5,Schritt5_Gruppenbewertung!$G$11:$Z$11,0))="","",INDEX(Schritt5_Gruppenbewertung!$G$13:$Z$53,MATCH($X19,Schritt5_Gruppenbewertung!$D$13:$D$53,0),MATCH(BJ$5,Schritt5_Gruppenbewertung!$G$11:$Z$11,0))))</f>
        <v/>
      </c>
      <c r="BK19" s="92" t="str">
        <f>IF($X19="","",IF(INDEX(Schritt5_Gruppenbewertung!$G$13:$Z$53,MATCH($X19,Schritt5_Gruppenbewertung!$D$13:$D$53,0),MATCH(BK$5,Schritt5_Gruppenbewertung!$G$11:$Z$11,0))="","",INDEX(Schritt5_Gruppenbewertung!$G$13:$Z$53,MATCH($X19,Schritt5_Gruppenbewertung!$D$13:$D$53,0),MATCH(BK$5,Schritt5_Gruppenbewertung!$G$11:$Z$11,0))))</f>
        <v/>
      </c>
      <c r="BL19" s="92" t="str">
        <f>IF($X19="","",IF(INDEX(Schritt5_Gruppenbewertung!$G$13:$Z$53,MATCH($X19,Schritt5_Gruppenbewertung!$D$13:$D$53,0),MATCH(BL$5,Schritt5_Gruppenbewertung!$G$11:$Z$11,0))="","",INDEX(Schritt5_Gruppenbewertung!$G$13:$Z$53,MATCH($X19,Schritt5_Gruppenbewertung!$D$13:$D$53,0),MATCH(BL$5,Schritt5_Gruppenbewertung!$G$11:$Z$11,0))))</f>
        <v/>
      </c>
      <c r="BM19" s="92" t="str">
        <f>IF($X19="","",IF(INDEX(Schritt5_Gruppenbewertung!$G$13:$Z$53,MATCH($X19,Schritt5_Gruppenbewertung!$D$13:$D$53,0),MATCH(BM$5,Schritt5_Gruppenbewertung!$G$11:$Z$11,0))="","",INDEX(Schritt5_Gruppenbewertung!$G$13:$Z$53,MATCH($X19,Schritt5_Gruppenbewertung!$D$13:$D$53,0),MATCH(BM$5,Schritt5_Gruppenbewertung!$G$11:$Z$11,0))))</f>
        <v/>
      </c>
      <c r="BN19" s="92" t="str">
        <f>IF($X19="","",IF(INDEX(Schritt5_Gruppenbewertung!$G$13:$Z$53,MATCH($X19,Schritt5_Gruppenbewertung!$D$13:$D$53,0),MATCH(BN$5,Schritt5_Gruppenbewertung!$G$11:$Z$11,0))="","",INDEX(Schritt5_Gruppenbewertung!$G$13:$Z$53,MATCH($X19,Schritt5_Gruppenbewertung!$D$13:$D$53,0),MATCH(BN$5,Schritt5_Gruppenbewertung!$G$11:$Z$11,0))))</f>
        <v/>
      </c>
      <c r="BO19" s="92" t="str">
        <f>IF($X19="","",IF(INDEX(Schritt5_Gruppenbewertung!$G$13:$Z$53,MATCH($X19,Schritt5_Gruppenbewertung!$D$13:$D$53,0),MATCH(BO$5,Schritt5_Gruppenbewertung!$G$11:$Z$11,0))="","",INDEX(Schritt5_Gruppenbewertung!$G$13:$Z$53,MATCH($X19,Schritt5_Gruppenbewertung!$D$13:$D$53,0),MATCH(BO$5,Schritt5_Gruppenbewertung!$G$11:$Z$11,0))))</f>
        <v/>
      </c>
      <c r="BP19" s="92" t="str">
        <f>IF($X19="","",IF(INDEX(Schritt5_Gruppenbewertung!$G$13:$Z$53,MATCH($X19,Schritt5_Gruppenbewertung!$D$13:$D$53,0),MATCH(BP$5,Schritt5_Gruppenbewertung!$G$11:$Z$11,0))="","",INDEX(Schritt5_Gruppenbewertung!$G$13:$Z$53,MATCH($X19,Schritt5_Gruppenbewertung!$D$13:$D$53,0),MATCH(BP$5,Schritt5_Gruppenbewertung!$G$11:$Z$11,0))))</f>
        <v/>
      </c>
      <c r="BQ19" s="92" t="str">
        <f>IF($X19="","",IF(INDEX(Schritt5_Gruppenbewertung!$G$13:$Z$53,MATCH($X19,Schritt5_Gruppenbewertung!$D$13:$D$53,0),MATCH(BQ$5,Schritt5_Gruppenbewertung!$G$11:$Z$11,0))="","",INDEX(Schritt5_Gruppenbewertung!$G$13:$Z$53,MATCH($X19,Schritt5_Gruppenbewertung!$D$13:$D$53,0),MATCH(BQ$5,Schritt5_Gruppenbewertung!$G$11:$Z$11,0))))</f>
        <v/>
      </c>
      <c r="BR19" s="92" t="str">
        <f>IF($X19="","",IF(INDEX(Schritt5_Gruppenbewertung!$G$13:$Z$53,MATCH($X19,Schritt5_Gruppenbewertung!$D$13:$D$53,0),MATCH(BR$5,Schritt5_Gruppenbewertung!$G$11:$Z$11,0))="","",INDEX(Schritt5_Gruppenbewertung!$G$13:$Z$53,MATCH($X19,Schritt5_Gruppenbewertung!$D$13:$D$53,0),MATCH(BR$5,Schritt5_Gruppenbewertung!$G$11:$Z$11,0))))</f>
        <v/>
      </c>
      <c r="BS19" s="92" t="str">
        <f>IF($X19="","",IF(INDEX(Schritt5_Gruppenbewertung!$G$13:$Z$53,MATCH($X19,Schritt5_Gruppenbewertung!$D$13:$D$53,0),MATCH(BS$5,Schritt5_Gruppenbewertung!$G$11:$Z$11,0))="","",INDEX(Schritt5_Gruppenbewertung!$G$13:$Z$53,MATCH($X19,Schritt5_Gruppenbewertung!$D$13:$D$53,0),MATCH(BS$5,Schritt5_Gruppenbewertung!$G$11:$Z$11,0))))</f>
        <v/>
      </c>
      <c r="BT19" s="92" t="str">
        <f>IF($X19="","",IF(INDEX(Schritt5_Gruppenbewertung!$G$13:$Z$53,MATCH($X19,Schritt5_Gruppenbewertung!$D$13:$D$53,0),MATCH(BT$5,Schritt5_Gruppenbewertung!$G$11:$Z$11,0))="","",INDEX(Schritt5_Gruppenbewertung!$G$13:$Z$53,MATCH($X19,Schritt5_Gruppenbewertung!$D$13:$D$53,0),MATCH(BT$5,Schritt5_Gruppenbewertung!$G$11:$Z$11,0))))</f>
        <v/>
      </c>
      <c r="BU19" s="92" t="str">
        <f>IF($X19="","",IF(INDEX(Schritt5_Gruppenbewertung!$G$13:$Z$53,MATCH($X19,Schritt5_Gruppenbewertung!$D$13:$D$53,0),MATCH(BU$5,Schritt5_Gruppenbewertung!$G$11:$Z$11,0))="","",INDEX(Schritt5_Gruppenbewertung!$G$13:$Z$53,MATCH($X19,Schritt5_Gruppenbewertung!$D$13:$D$53,0),MATCH(BU$5,Schritt5_Gruppenbewertung!$G$11:$Z$11,0))))</f>
        <v/>
      </c>
      <c r="BV19" s="92" t="str">
        <f>IF($X19="","",IF(INDEX(Schritt5_Gruppenbewertung!$G$13:$Z$53,MATCH($X19,Schritt5_Gruppenbewertung!$D$13:$D$53,0),MATCH(BV$5,Schritt5_Gruppenbewertung!$G$11:$Z$11,0))="","",INDEX(Schritt5_Gruppenbewertung!$G$13:$Z$53,MATCH($X19,Schritt5_Gruppenbewertung!$D$13:$D$53,0),MATCH(BV$5,Schritt5_Gruppenbewertung!$G$11:$Z$11,0))))</f>
        <v/>
      </c>
      <c r="BW19" s="92" t="str">
        <f>IF($X19="","",IF(INDEX(Schritt5_Gruppenbewertung!$G$13:$Z$53,MATCH($X19,Schritt5_Gruppenbewertung!$D$13:$D$53,0),MATCH(BW$5,Schritt5_Gruppenbewertung!$G$11:$Z$11,0))="","",INDEX(Schritt5_Gruppenbewertung!$G$13:$Z$53,MATCH($X19,Schritt5_Gruppenbewertung!$D$13:$D$53,0),MATCH(BW$5,Schritt5_Gruppenbewertung!$G$11:$Z$11,0))))</f>
        <v/>
      </c>
      <c r="BY19" s="239" t="str">
        <f t="shared" si="16"/>
        <v>9 Verfügbarkeit von Fachkräften</v>
      </c>
    </row>
    <row r="20" spans="1:77" x14ac:dyDescent="0.25">
      <c r="A20" s="33" t="str">
        <f>Filter_Kriterienpruefung!N14</f>
        <v>VS | Resilienz-Fähigkeiten</v>
      </c>
      <c r="B20" s="33" t="str">
        <f>IFERROR(INDEX(DROPDOWN!$L$8:$O$20,MATCH(Werte_Auswertung!$A20,DROPDOWN!$L$8:$L$20,0),4),"")</f>
        <v>VS</v>
      </c>
      <c r="C20" s="33" t="str">
        <f>IFERROR(INDEX(DROPDOWN!$L$8:$P$20,MATCH(Werte_Auswertung!$A20,DROPDOWN!$L$8:$L$20,0),5),"")</f>
        <v>Resilienz-Fähigkeiten</v>
      </c>
      <c r="D20" s="33" t="str">
        <f t="shared" ref="D20:L20" si="41">C20</f>
        <v>Resilienz-Fähigkeiten</v>
      </c>
      <c r="E20" s="33" t="str">
        <f t="shared" si="41"/>
        <v>Resilienz-Fähigkeiten</v>
      </c>
      <c r="F20" s="33" t="str">
        <f t="shared" si="41"/>
        <v>Resilienz-Fähigkeiten</v>
      </c>
      <c r="G20" s="33" t="str">
        <f t="shared" si="41"/>
        <v>Resilienz-Fähigkeiten</v>
      </c>
      <c r="H20" s="33" t="str">
        <f t="shared" si="41"/>
        <v>Resilienz-Fähigkeiten</v>
      </c>
      <c r="I20" s="33" t="str">
        <f t="shared" si="41"/>
        <v>Resilienz-Fähigkeiten</v>
      </c>
      <c r="J20" s="33" t="str">
        <f t="shared" si="41"/>
        <v>Resilienz-Fähigkeiten</v>
      </c>
      <c r="K20" s="33" t="str">
        <f t="shared" si="41"/>
        <v>Resilienz-Fähigkeiten</v>
      </c>
      <c r="L20" s="33" t="str">
        <f t="shared" si="41"/>
        <v>Resilienz-Fähigkeiten</v>
      </c>
      <c r="M20" s="33" t="str">
        <f t="shared" ref="M20:V20" si="42">L20</f>
        <v>Resilienz-Fähigkeiten</v>
      </c>
      <c r="N20" s="33" t="str">
        <f t="shared" si="42"/>
        <v>Resilienz-Fähigkeiten</v>
      </c>
      <c r="O20" s="33" t="str">
        <f t="shared" si="42"/>
        <v>Resilienz-Fähigkeiten</v>
      </c>
      <c r="P20" s="33" t="str">
        <f t="shared" si="42"/>
        <v>Resilienz-Fähigkeiten</v>
      </c>
      <c r="Q20" s="33" t="str">
        <f t="shared" si="42"/>
        <v>Resilienz-Fähigkeiten</v>
      </c>
      <c r="R20" s="33" t="str">
        <f t="shared" si="42"/>
        <v>Resilienz-Fähigkeiten</v>
      </c>
      <c r="S20" s="33" t="str">
        <f t="shared" si="42"/>
        <v>Resilienz-Fähigkeiten</v>
      </c>
      <c r="T20" s="33" t="str">
        <f t="shared" si="42"/>
        <v>Resilienz-Fähigkeiten</v>
      </c>
      <c r="U20" s="33" t="str">
        <f t="shared" si="42"/>
        <v>Resilienz-Fähigkeiten</v>
      </c>
      <c r="V20" s="33" t="str">
        <f t="shared" si="42"/>
        <v>Resilienz-Fähigkeiten</v>
      </c>
      <c r="W20" s="16">
        <f>Filter_Kriterienpruefung!M14</f>
        <v>10</v>
      </c>
      <c r="X20" s="15" t="str">
        <f>Filter_Kriterienpruefung!O14</f>
        <v>Kosten der Funktionswiederherstellung</v>
      </c>
      <c r="Y20" s="135">
        <f t="shared" si="2"/>
        <v>0.33333333333333331</v>
      </c>
      <c r="Z20" s="249">
        <f t="shared" si="13"/>
        <v>0.33333533333333332</v>
      </c>
      <c r="AA20" s="135">
        <f t="shared" si="3"/>
        <v>-1</v>
      </c>
      <c r="AB20" s="135">
        <f t="shared" si="4"/>
        <v>0</v>
      </c>
      <c r="AC20" s="135">
        <f t="shared" si="5"/>
        <v>1</v>
      </c>
      <c r="AD20" s="135">
        <f t="shared" si="6"/>
        <v>1</v>
      </c>
      <c r="AE20" s="135">
        <f t="shared" si="7"/>
        <v>1</v>
      </c>
      <c r="AF20" s="30">
        <f>IF($X20="","",COUNT(INDEX(Schritt5_Gruppenbewertung!$G$13:$G$53,$BC20):INDEX(Schritt5_Gruppenbewertung!$Z$13:$Z$53,$BC20)))</f>
        <v>3</v>
      </c>
      <c r="AG20" s="112">
        <f t="shared" si="35"/>
        <v>0</v>
      </c>
      <c r="AH20" s="112">
        <f t="shared" si="35"/>
        <v>0.33333333333333331</v>
      </c>
      <c r="AI20" s="112">
        <f t="shared" si="35"/>
        <v>0</v>
      </c>
      <c r="AJ20" s="112">
        <f t="shared" si="35"/>
        <v>0.66666666666666663</v>
      </c>
      <c r="AK20" s="112">
        <f t="shared" si="35"/>
        <v>0</v>
      </c>
      <c r="AL20" s="112"/>
      <c r="AM20" s="112">
        <f t="shared" si="36"/>
        <v>0</v>
      </c>
      <c r="AN20" s="112">
        <f t="shared" si="36"/>
        <v>1</v>
      </c>
      <c r="AO20" s="112">
        <f t="shared" si="36"/>
        <v>0</v>
      </c>
      <c r="AP20" s="112">
        <f t="shared" si="36"/>
        <v>2</v>
      </c>
      <c r="AQ20" s="112">
        <f t="shared" si="36"/>
        <v>0</v>
      </c>
      <c r="AR20" s="112"/>
      <c r="AS20" s="4">
        <f t="shared" si="10"/>
        <v>0.39403446282620619</v>
      </c>
      <c r="AT20" s="112">
        <f t="shared" si="14"/>
        <v>1</v>
      </c>
      <c r="AU20" s="249">
        <f t="shared" si="15"/>
        <v>1.0000020000000001</v>
      </c>
      <c r="AV20" s="112"/>
      <c r="AW20" s="112"/>
      <c r="AX20" s="112"/>
      <c r="AY20" s="112"/>
      <c r="AZ20" s="112"/>
      <c r="BA20" s="112"/>
      <c r="BB20" s="112"/>
      <c r="BC20" s="30">
        <f>IF(X20="","",MATCH(X20,Schritt5_Gruppenbewertung!$D$13:$D$53,0))</f>
        <v>14</v>
      </c>
      <c r="BD20" s="92">
        <f>IF($X20="","",IF(INDEX(Schritt5_Gruppenbewertung!$G$13:$Z$53,MATCH($X20,Schritt5_Gruppenbewertung!$D$13:$D$53,0),MATCH(BD$5,Schritt5_Gruppenbewertung!$G$11:$Z$11,0))="","",INDEX(Schritt5_Gruppenbewertung!$G$13:$Z$53,MATCH($X20,Schritt5_Gruppenbewertung!$D$13:$D$53,0),MATCH(BD$5,Schritt5_Gruppenbewertung!$G$11:$Z$11,0))))</f>
        <v>1</v>
      </c>
      <c r="BE20" s="92">
        <f>IF($X20="","",IF(INDEX(Schritt5_Gruppenbewertung!$G$13:$Z$53,MATCH($X20,Schritt5_Gruppenbewertung!$D$13:$D$53,0),MATCH(BE$5,Schritt5_Gruppenbewertung!$G$11:$Z$11,0))="","",INDEX(Schritt5_Gruppenbewertung!$G$13:$Z$53,MATCH($X20,Schritt5_Gruppenbewertung!$D$13:$D$53,0),MATCH(BE$5,Schritt5_Gruppenbewertung!$G$11:$Z$11,0))))</f>
        <v>1</v>
      </c>
      <c r="BF20" s="92">
        <f>IF($X20="","",IF(INDEX(Schritt5_Gruppenbewertung!$G$13:$Z$53,MATCH($X20,Schritt5_Gruppenbewertung!$D$13:$D$53,0),MATCH(BF$5,Schritt5_Gruppenbewertung!$G$11:$Z$11,0))="","",INDEX(Schritt5_Gruppenbewertung!$G$13:$Z$53,MATCH($X20,Schritt5_Gruppenbewertung!$D$13:$D$53,0),MATCH(BF$5,Schritt5_Gruppenbewertung!$G$11:$Z$11,0))))</f>
        <v>-1</v>
      </c>
      <c r="BG20" s="92" t="str">
        <f>IF($X20="","",IF(INDEX(Schritt5_Gruppenbewertung!$G$13:$Z$53,MATCH($X20,Schritt5_Gruppenbewertung!$D$13:$D$53,0),MATCH(BG$5,Schritt5_Gruppenbewertung!$G$11:$Z$11,0))="","",INDEX(Schritt5_Gruppenbewertung!$G$13:$Z$53,MATCH($X20,Schritt5_Gruppenbewertung!$D$13:$D$53,0),MATCH(BG$5,Schritt5_Gruppenbewertung!$G$11:$Z$11,0))))</f>
        <v/>
      </c>
      <c r="BH20" s="92" t="str">
        <f>IF($X20="","",IF(INDEX(Schritt5_Gruppenbewertung!$G$13:$Z$53,MATCH($X20,Schritt5_Gruppenbewertung!$D$13:$D$53,0),MATCH(BH$5,Schritt5_Gruppenbewertung!$G$11:$Z$11,0))="","",INDEX(Schritt5_Gruppenbewertung!$G$13:$Z$53,MATCH($X20,Schritt5_Gruppenbewertung!$D$13:$D$53,0),MATCH(BH$5,Schritt5_Gruppenbewertung!$G$11:$Z$11,0))))</f>
        <v/>
      </c>
      <c r="BI20" s="92" t="str">
        <f>IF($X20="","",IF(INDEX(Schritt5_Gruppenbewertung!$G$13:$Z$53,MATCH($X20,Schritt5_Gruppenbewertung!$D$13:$D$53,0),MATCH(BI$5,Schritt5_Gruppenbewertung!$G$11:$Z$11,0))="","",INDEX(Schritt5_Gruppenbewertung!$G$13:$Z$53,MATCH($X20,Schritt5_Gruppenbewertung!$D$13:$D$53,0),MATCH(BI$5,Schritt5_Gruppenbewertung!$G$11:$Z$11,0))))</f>
        <v/>
      </c>
      <c r="BJ20" s="92" t="str">
        <f>IF($X20="","",IF(INDEX(Schritt5_Gruppenbewertung!$G$13:$Z$53,MATCH($X20,Schritt5_Gruppenbewertung!$D$13:$D$53,0),MATCH(BJ$5,Schritt5_Gruppenbewertung!$G$11:$Z$11,0))="","",INDEX(Schritt5_Gruppenbewertung!$G$13:$Z$53,MATCH($X20,Schritt5_Gruppenbewertung!$D$13:$D$53,0),MATCH(BJ$5,Schritt5_Gruppenbewertung!$G$11:$Z$11,0))))</f>
        <v/>
      </c>
      <c r="BK20" s="92" t="str">
        <f>IF($X20="","",IF(INDEX(Schritt5_Gruppenbewertung!$G$13:$Z$53,MATCH($X20,Schritt5_Gruppenbewertung!$D$13:$D$53,0),MATCH(BK$5,Schritt5_Gruppenbewertung!$G$11:$Z$11,0))="","",INDEX(Schritt5_Gruppenbewertung!$G$13:$Z$53,MATCH($X20,Schritt5_Gruppenbewertung!$D$13:$D$53,0),MATCH(BK$5,Schritt5_Gruppenbewertung!$G$11:$Z$11,0))))</f>
        <v/>
      </c>
      <c r="BL20" s="92" t="str">
        <f>IF($X20="","",IF(INDEX(Schritt5_Gruppenbewertung!$G$13:$Z$53,MATCH($X20,Schritt5_Gruppenbewertung!$D$13:$D$53,0),MATCH(BL$5,Schritt5_Gruppenbewertung!$G$11:$Z$11,0))="","",INDEX(Schritt5_Gruppenbewertung!$G$13:$Z$53,MATCH($X20,Schritt5_Gruppenbewertung!$D$13:$D$53,0),MATCH(BL$5,Schritt5_Gruppenbewertung!$G$11:$Z$11,0))))</f>
        <v/>
      </c>
      <c r="BM20" s="92" t="str">
        <f>IF($X20="","",IF(INDEX(Schritt5_Gruppenbewertung!$G$13:$Z$53,MATCH($X20,Schritt5_Gruppenbewertung!$D$13:$D$53,0),MATCH(BM$5,Schritt5_Gruppenbewertung!$G$11:$Z$11,0))="","",INDEX(Schritt5_Gruppenbewertung!$G$13:$Z$53,MATCH($X20,Schritt5_Gruppenbewertung!$D$13:$D$53,0),MATCH(BM$5,Schritt5_Gruppenbewertung!$G$11:$Z$11,0))))</f>
        <v/>
      </c>
      <c r="BN20" s="92" t="str">
        <f>IF($X20="","",IF(INDEX(Schritt5_Gruppenbewertung!$G$13:$Z$53,MATCH($X20,Schritt5_Gruppenbewertung!$D$13:$D$53,0),MATCH(BN$5,Schritt5_Gruppenbewertung!$G$11:$Z$11,0))="","",INDEX(Schritt5_Gruppenbewertung!$G$13:$Z$53,MATCH($X20,Schritt5_Gruppenbewertung!$D$13:$D$53,0),MATCH(BN$5,Schritt5_Gruppenbewertung!$G$11:$Z$11,0))))</f>
        <v/>
      </c>
      <c r="BO20" s="92" t="str">
        <f>IF($X20="","",IF(INDEX(Schritt5_Gruppenbewertung!$G$13:$Z$53,MATCH($X20,Schritt5_Gruppenbewertung!$D$13:$D$53,0),MATCH(BO$5,Schritt5_Gruppenbewertung!$G$11:$Z$11,0))="","",INDEX(Schritt5_Gruppenbewertung!$G$13:$Z$53,MATCH($X20,Schritt5_Gruppenbewertung!$D$13:$D$53,0),MATCH(BO$5,Schritt5_Gruppenbewertung!$G$11:$Z$11,0))))</f>
        <v/>
      </c>
      <c r="BP20" s="92" t="str">
        <f>IF($X20="","",IF(INDEX(Schritt5_Gruppenbewertung!$G$13:$Z$53,MATCH($X20,Schritt5_Gruppenbewertung!$D$13:$D$53,0),MATCH(BP$5,Schritt5_Gruppenbewertung!$G$11:$Z$11,0))="","",INDEX(Schritt5_Gruppenbewertung!$G$13:$Z$53,MATCH($X20,Schritt5_Gruppenbewertung!$D$13:$D$53,0),MATCH(BP$5,Schritt5_Gruppenbewertung!$G$11:$Z$11,0))))</f>
        <v/>
      </c>
      <c r="BQ20" s="92" t="str">
        <f>IF($X20="","",IF(INDEX(Schritt5_Gruppenbewertung!$G$13:$Z$53,MATCH($X20,Schritt5_Gruppenbewertung!$D$13:$D$53,0),MATCH(BQ$5,Schritt5_Gruppenbewertung!$G$11:$Z$11,0))="","",INDEX(Schritt5_Gruppenbewertung!$G$13:$Z$53,MATCH($X20,Schritt5_Gruppenbewertung!$D$13:$D$53,0),MATCH(BQ$5,Schritt5_Gruppenbewertung!$G$11:$Z$11,0))))</f>
        <v/>
      </c>
      <c r="BR20" s="92" t="str">
        <f>IF($X20="","",IF(INDEX(Schritt5_Gruppenbewertung!$G$13:$Z$53,MATCH($X20,Schritt5_Gruppenbewertung!$D$13:$D$53,0),MATCH(BR$5,Schritt5_Gruppenbewertung!$G$11:$Z$11,0))="","",INDEX(Schritt5_Gruppenbewertung!$G$13:$Z$53,MATCH($X20,Schritt5_Gruppenbewertung!$D$13:$D$53,0),MATCH(BR$5,Schritt5_Gruppenbewertung!$G$11:$Z$11,0))))</f>
        <v/>
      </c>
      <c r="BS20" s="92" t="str">
        <f>IF($X20="","",IF(INDEX(Schritt5_Gruppenbewertung!$G$13:$Z$53,MATCH($X20,Schritt5_Gruppenbewertung!$D$13:$D$53,0),MATCH(BS$5,Schritt5_Gruppenbewertung!$G$11:$Z$11,0))="","",INDEX(Schritt5_Gruppenbewertung!$G$13:$Z$53,MATCH($X20,Schritt5_Gruppenbewertung!$D$13:$D$53,0),MATCH(BS$5,Schritt5_Gruppenbewertung!$G$11:$Z$11,0))))</f>
        <v/>
      </c>
      <c r="BT20" s="92" t="str">
        <f>IF($X20="","",IF(INDEX(Schritt5_Gruppenbewertung!$G$13:$Z$53,MATCH($X20,Schritt5_Gruppenbewertung!$D$13:$D$53,0),MATCH(BT$5,Schritt5_Gruppenbewertung!$G$11:$Z$11,0))="","",INDEX(Schritt5_Gruppenbewertung!$G$13:$Z$53,MATCH($X20,Schritt5_Gruppenbewertung!$D$13:$D$53,0),MATCH(BT$5,Schritt5_Gruppenbewertung!$G$11:$Z$11,0))))</f>
        <v/>
      </c>
      <c r="BU20" s="92" t="str">
        <f>IF($X20="","",IF(INDEX(Schritt5_Gruppenbewertung!$G$13:$Z$53,MATCH($X20,Schritt5_Gruppenbewertung!$D$13:$D$53,0),MATCH(BU$5,Schritt5_Gruppenbewertung!$G$11:$Z$11,0))="","",INDEX(Schritt5_Gruppenbewertung!$G$13:$Z$53,MATCH($X20,Schritt5_Gruppenbewertung!$D$13:$D$53,0),MATCH(BU$5,Schritt5_Gruppenbewertung!$G$11:$Z$11,0))))</f>
        <v/>
      </c>
      <c r="BV20" s="92" t="str">
        <f>IF($X20="","",IF(INDEX(Schritt5_Gruppenbewertung!$G$13:$Z$53,MATCH($X20,Schritt5_Gruppenbewertung!$D$13:$D$53,0),MATCH(BV$5,Schritt5_Gruppenbewertung!$G$11:$Z$11,0))="","",INDEX(Schritt5_Gruppenbewertung!$G$13:$Z$53,MATCH($X20,Schritt5_Gruppenbewertung!$D$13:$D$53,0),MATCH(BV$5,Schritt5_Gruppenbewertung!$G$11:$Z$11,0))))</f>
        <v/>
      </c>
      <c r="BW20" s="92" t="str">
        <f>IF($X20="","",IF(INDEX(Schritt5_Gruppenbewertung!$G$13:$Z$53,MATCH($X20,Schritt5_Gruppenbewertung!$D$13:$D$53,0),MATCH(BW$5,Schritt5_Gruppenbewertung!$G$11:$Z$11,0))="","",INDEX(Schritt5_Gruppenbewertung!$G$13:$Z$53,MATCH($X20,Schritt5_Gruppenbewertung!$D$13:$D$53,0),MATCH(BW$5,Schritt5_Gruppenbewertung!$G$11:$Z$11,0))))</f>
        <v/>
      </c>
      <c r="BY20" s="239" t="str">
        <f t="shared" si="16"/>
        <v>10 Kosten der Funktionswiederherstellung</v>
      </c>
    </row>
    <row r="21" spans="1:77" x14ac:dyDescent="0.25">
      <c r="A21" s="33" t="str">
        <f>Filter_Kriterienpruefung!N15</f>
        <v>WuNo | Wirtschaftlichkeit</v>
      </c>
      <c r="B21" s="33" t="str">
        <f>IFERROR(INDEX(DROPDOWN!$L$8:$O$20,MATCH(Werte_Auswertung!$A21,DROPDOWN!$L$8:$L$20,0),4),"")</f>
        <v>WuNo</v>
      </c>
      <c r="C21" s="33" t="str">
        <f>IFERROR(INDEX(DROPDOWN!$L$8:$P$20,MATCH(Werte_Auswertung!$A21,DROPDOWN!$L$8:$L$20,0),5),"")</f>
        <v>Wirtschaftlichkeit</v>
      </c>
      <c r="D21" s="33" t="str">
        <f t="shared" ref="D21:L21" si="43">C21</f>
        <v>Wirtschaftlichkeit</v>
      </c>
      <c r="E21" s="33" t="str">
        <f t="shared" si="43"/>
        <v>Wirtschaftlichkeit</v>
      </c>
      <c r="F21" s="33" t="str">
        <f t="shared" si="43"/>
        <v>Wirtschaftlichkeit</v>
      </c>
      <c r="G21" s="33" t="str">
        <f t="shared" si="43"/>
        <v>Wirtschaftlichkeit</v>
      </c>
      <c r="H21" s="33" t="str">
        <f t="shared" si="43"/>
        <v>Wirtschaftlichkeit</v>
      </c>
      <c r="I21" s="33" t="str">
        <f t="shared" si="43"/>
        <v>Wirtschaftlichkeit</v>
      </c>
      <c r="J21" s="33" t="str">
        <f t="shared" si="43"/>
        <v>Wirtschaftlichkeit</v>
      </c>
      <c r="K21" s="33" t="str">
        <f t="shared" si="43"/>
        <v>Wirtschaftlichkeit</v>
      </c>
      <c r="L21" s="33" t="str">
        <f t="shared" si="43"/>
        <v>Wirtschaftlichkeit</v>
      </c>
      <c r="M21" s="33" t="str">
        <f t="shared" ref="M21:V21" si="44">L21</f>
        <v>Wirtschaftlichkeit</v>
      </c>
      <c r="N21" s="33" t="str">
        <f t="shared" si="44"/>
        <v>Wirtschaftlichkeit</v>
      </c>
      <c r="O21" s="33" t="str">
        <f t="shared" si="44"/>
        <v>Wirtschaftlichkeit</v>
      </c>
      <c r="P21" s="33" t="str">
        <f t="shared" si="44"/>
        <v>Wirtschaftlichkeit</v>
      </c>
      <c r="Q21" s="33" t="str">
        <f t="shared" si="44"/>
        <v>Wirtschaftlichkeit</v>
      </c>
      <c r="R21" s="33" t="str">
        <f t="shared" si="44"/>
        <v>Wirtschaftlichkeit</v>
      </c>
      <c r="S21" s="33" t="str">
        <f t="shared" si="44"/>
        <v>Wirtschaftlichkeit</v>
      </c>
      <c r="T21" s="33" t="str">
        <f t="shared" si="44"/>
        <v>Wirtschaftlichkeit</v>
      </c>
      <c r="U21" s="33" t="str">
        <f t="shared" si="44"/>
        <v>Wirtschaftlichkeit</v>
      </c>
      <c r="V21" s="33" t="str">
        <f t="shared" si="44"/>
        <v>Wirtschaftlichkeit</v>
      </c>
      <c r="W21" s="16">
        <f>Filter_Kriterienpruefung!M15</f>
        <v>11</v>
      </c>
      <c r="X21" s="15" t="str">
        <f>Filter_Kriterienpruefung!O15</f>
        <v>Ökonomische Tragfähigkeit für Betreiber</v>
      </c>
      <c r="Y21" s="135">
        <f t="shared" si="2"/>
        <v>0.66666666666666663</v>
      </c>
      <c r="Z21" s="249">
        <f t="shared" si="13"/>
        <v>0.66666876666666663</v>
      </c>
      <c r="AA21" s="135">
        <f t="shared" si="3"/>
        <v>-1</v>
      </c>
      <c r="AB21" s="135">
        <f t="shared" si="4"/>
        <v>0</v>
      </c>
      <c r="AC21" s="135">
        <f t="shared" si="5"/>
        <v>1</v>
      </c>
      <c r="AD21" s="135">
        <f t="shared" si="6"/>
        <v>1.5</v>
      </c>
      <c r="AE21" s="135">
        <f t="shared" si="7"/>
        <v>2</v>
      </c>
      <c r="AF21" s="30">
        <f>IF($X21="","",COUNT(INDEX(Schritt5_Gruppenbewertung!$G$13:$G$53,$BC21):INDEX(Schritt5_Gruppenbewertung!$Z$13:$Z$53,$BC21)))</f>
        <v>3</v>
      </c>
      <c r="AG21" s="112">
        <f t="shared" si="35"/>
        <v>0</v>
      </c>
      <c r="AH21" s="112">
        <f t="shared" si="35"/>
        <v>0.33333333333333331</v>
      </c>
      <c r="AI21" s="112">
        <f t="shared" si="35"/>
        <v>0</v>
      </c>
      <c r="AJ21" s="112">
        <f t="shared" si="35"/>
        <v>0.33333333333333331</v>
      </c>
      <c r="AK21" s="112">
        <f t="shared" si="35"/>
        <v>0.33333333333333331</v>
      </c>
      <c r="AL21" s="112"/>
      <c r="AM21" s="112">
        <f t="shared" si="36"/>
        <v>0</v>
      </c>
      <c r="AN21" s="112">
        <f t="shared" si="36"/>
        <v>1</v>
      </c>
      <c r="AO21" s="112">
        <f t="shared" si="36"/>
        <v>0</v>
      </c>
      <c r="AP21" s="112">
        <f t="shared" si="36"/>
        <v>1</v>
      </c>
      <c r="AQ21" s="112">
        <f t="shared" si="36"/>
        <v>1</v>
      </c>
      <c r="AR21" s="112"/>
      <c r="AS21" s="4">
        <f t="shared" si="10"/>
        <v>0.55250625145308252</v>
      </c>
      <c r="AT21" s="112">
        <f t="shared" si="14"/>
        <v>1.5</v>
      </c>
      <c r="AU21" s="249">
        <f t="shared" si="15"/>
        <v>1.5000020999999999</v>
      </c>
      <c r="AV21" s="112"/>
      <c r="AW21" s="112"/>
      <c r="AX21" s="112"/>
      <c r="AY21" s="112"/>
      <c r="AZ21" s="112"/>
      <c r="BA21" s="112"/>
      <c r="BB21" s="112"/>
      <c r="BC21" s="30">
        <f>IF(X21="","",MATCH(X21,Schritt5_Gruppenbewertung!$D$13:$D$53,0))</f>
        <v>15</v>
      </c>
      <c r="BD21" s="92">
        <f>IF($X21="","",IF(INDEX(Schritt5_Gruppenbewertung!$G$13:$Z$53,MATCH($X21,Schritt5_Gruppenbewertung!$D$13:$D$53,0),MATCH(BD$5,Schritt5_Gruppenbewertung!$G$11:$Z$11,0))="","",INDEX(Schritt5_Gruppenbewertung!$G$13:$Z$53,MATCH($X21,Schritt5_Gruppenbewertung!$D$13:$D$53,0),MATCH(BD$5,Schritt5_Gruppenbewertung!$G$11:$Z$11,0))))</f>
        <v>2</v>
      </c>
      <c r="BE21" s="92">
        <f>IF($X21="","",IF(INDEX(Schritt5_Gruppenbewertung!$G$13:$Z$53,MATCH($X21,Schritt5_Gruppenbewertung!$D$13:$D$53,0),MATCH(BE$5,Schritt5_Gruppenbewertung!$G$11:$Z$11,0))="","",INDEX(Schritt5_Gruppenbewertung!$G$13:$Z$53,MATCH($X21,Schritt5_Gruppenbewertung!$D$13:$D$53,0),MATCH(BE$5,Schritt5_Gruppenbewertung!$G$11:$Z$11,0))))</f>
        <v>-1</v>
      </c>
      <c r="BF21" s="92">
        <f>IF($X21="","",IF(INDEX(Schritt5_Gruppenbewertung!$G$13:$Z$53,MATCH($X21,Schritt5_Gruppenbewertung!$D$13:$D$53,0),MATCH(BF$5,Schritt5_Gruppenbewertung!$G$11:$Z$11,0))="","",INDEX(Schritt5_Gruppenbewertung!$G$13:$Z$53,MATCH($X21,Schritt5_Gruppenbewertung!$D$13:$D$53,0),MATCH(BF$5,Schritt5_Gruppenbewertung!$G$11:$Z$11,0))))</f>
        <v>1</v>
      </c>
      <c r="BG21" s="92" t="str">
        <f>IF($X21="","",IF(INDEX(Schritt5_Gruppenbewertung!$G$13:$Z$53,MATCH($X21,Schritt5_Gruppenbewertung!$D$13:$D$53,0),MATCH(BG$5,Schritt5_Gruppenbewertung!$G$11:$Z$11,0))="","",INDEX(Schritt5_Gruppenbewertung!$G$13:$Z$53,MATCH($X21,Schritt5_Gruppenbewertung!$D$13:$D$53,0),MATCH(BG$5,Schritt5_Gruppenbewertung!$G$11:$Z$11,0))))</f>
        <v/>
      </c>
      <c r="BH21" s="92" t="str">
        <f>IF($X21="","",IF(INDEX(Schritt5_Gruppenbewertung!$G$13:$Z$53,MATCH($X21,Schritt5_Gruppenbewertung!$D$13:$D$53,0),MATCH(BH$5,Schritt5_Gruppenbewertung!$G$11:$Z$11,0))="","",INDEX(Schritt5_Gruppenbewertung!$G$13:$Z$53,MATCH($X21,Schritt5_Gruppenbewertung!$D$13:$D$53,0),MATCH(BH$5,Schritt5_Gruppenbewertung!$G$11:$Z$11,0))))</f>
        <v/>
      </c>
      <c r="BI21" s="92" t="str">
        <f>IF($X21="","",IF(INDEX(Schritt5_Gruppenbewertung!$G$13:$Z$53,MATCH($X21,Schritt5_Gruppenbewertung!$D$13:$D$53,0),MATCH(BI$5,Schritt5_Gruppenbewertung!$G$11:$Z$11,0))="","",INDEX(Schritt5_Gruppenbewertung!$G$13:$Z$53,MATCH($X21,Schritt5_Gruppenbewertung!$D$13:$D$53,0),MATCH(BI$5,Schritt5_Gruppenbewertung!$G$11:$Z$11,0))))</f>
        <v/>
      </c>
      <c r="BJ21" s="92" t="str">
        <f>IF($X21="","",IF(INDEX(Schritt5_Gruppenbewertung!$G$13:$Z$53,MATCH($X21,Schritt5_Gruppenbewertung!$D$13:$D$53,0),MATCH(BJ$5,Schritt5_Gruppenbewertung!$G$11:$Z$11,0))="","",INDEX(Schritt5_Gruppenbewertung!$G$13:$Z$53,MATCH($X21,Schritt5_Gruppenbewertung!$D$13:$D$53,0),MATCH(BJ$5,Schritt5_Gruppenbewertung!$G$11:$Z$11,0))))</f>
        <v/>
      </c>
      <c r="BK21" s="92" t="str">
        <f>IF($X21="","",IF(INDEX(Schritt5_Gruppenbewertung!$G$13:$Z$53,MATCH($X21,Schritt5_Gruppenbewertung!$D$13:$D$53,0),MATCH(BK$5,Schritt5_Gruppenbewertung!$G$11:$Z$11,0))="","",INDEX(Schritt5_Gruppenbewertung!$G$13:$Z$53,MATCH($X21,Schritt5_Gruppenbewertung!$D$13:$D$53,0),MATCH(BK$5,Schritt5_Gruppenbewertung!$G$11:$Z$11,0))))</f>
        <v/>
      </c>
      <c r="BL21" s="92" t="str">
        <f>IF($X21="","",IF(INDEX(Schritt5_Gruppenbewertung!$G$13:$Z$53,MATCH($X21,Schritt5_Gruppenbewertung!$D$13:$D$53,0),MATCH(BL$5,Schritt5_Gruppenbewertung!$G$11:$Z$11,0))="","",INDEX(Schritt5_Gruppenbewertung!$G$13:$Z$53,MATCH($X21,Schritt5_Gruppenbewertung!$D$13:$D$53,0),MATCH(BL$5,Schritt5_Gruppenbewertung!$G$11:$Z$11,0))))</f>
        <v/>
      </c>
      <c r="BM21" s="92" t="str">
        <f>IF($X21="","",IF(INDEX(Schritt5_Gruppenbewertung!$G$13:$Z$53,MATCH($X21,Schritt5_Gruppenbewertung!$D$13:$D$53,0),MATCH(BM$5,Schritt5_Gruppenbewertung!$G$11:$Z$11,0))="","",INDEX(Schritt5_Gruppenbewertung!$G$13:$Z$53,MATCH($X21,Schritt5_Gruppenbewertung!$D$13:$D$53,0),MATCH(BM$5,Schritt5_Gruppenbewertung!$G$11:$Z$11,0))))</f>
        <v/>
      </c>
      <c r="BN21" s="92" t="str">
        <f>IF($X21="","",IF(INDEX(Schritt5_Gruppenbewertung!$G$13:$Z$53,MATCH($X21,Schritt5_Gruppenbewertung!$D$13:$D$53,0),MATCH(BN$5,Schritt5_Gruppenbewertung!$G$11:$Z$11,0))="","",INDEX(Schritt5_Gruppenbewertung!$G$13:$Z$53,MATCH($X21,Schritt5_Gruppenbewertung!$D$13:$D$53,0),MATCH(BN$5,Schritt5_Gruppenbewertung!$G$11:$Z$11,0))))</f>
        <v/>
      </c>
      <c r="BO21" s="92" t="str">
        <f>IF($X21="","",IF(INDEX(Schritt5_Gruppenbewertung!$G$13:$Z$53,MATCH($X21,Schritt5_Gruppenbewertung!$D$13:$D$53,0),MATCH(BO$5,Schritt5_Gruppenbewertung!$G$11:$Z$11,0))="","",INDEX(Schritt5_Gruppenbewertung!$G$13:$Z$53,MATCH($X21,Schritt5_Gruppenbewertung!$D$13:$D$53,0),MATCH(BO$5,Schritt5_Gruppenbewertung!$G$11:$Z$11,0))))</f>
        <v/>
      </c>
      <c r="BP21" s="92" t="str">
        <f>IF($X21="","",IF(INDEX(Schritt5_Gruppenbewertung!$G$13:$Z$53,MATCH($X21,Schritt5_Gruppenbewertung!$D$13:$D$53,0),MATCH(BP$5,Schritt5_Gruppenbewertung!$G$11:$Z$11,0))="","",INDEX(Schritt5_Gruppenbewertung!$G$13:$Z$53,MATCH($X21,Schritt5_Gruppenbewertung!$D$13:$D$53,0),MATCH(BP$5,Schritt5_Gruppenbewertung!$G$11:$Z$11,0))))</f>
        <v/>
      </c>
      <c r="BQ21" s="92" t="str">
        <f>IF($X21="","",IF(INDEX(Schritt5_Gruppenbewertung!$G$13:$Z$53,MATCH($X21,Schritt5_Gruppenbewertung!$D$13:$D$53,0),MATCH(BQ$5,Schritt5_Gruppenbewertung!$G$11:$Z$11,0))="","",INDEX(Schritt5_Gruppenbewertung!$G$13:$Z$53,MATCH($X21,Schritt5_Gruppenbewertung!$D$13:$D$53,0),MATCH(BQ$5,Schritt5_Gruppenbewertung!$G$11:$Z$11,0))))</f>
        <v/>
      </c>
      <c r="BR21" s="92" t="str">
        <f>IF($X21="","",IF(INDEX(Schritt5_Gruppenbewertung!$G$13:$Z$53,MATCH($X21,Schritt5_Gruppenbewertung!$D$13:$D$53,0),MATCH(BR$5,Schritt5_Gruppenbewertung!$G$11:$Z$11,0))="","",INDEX(Schritt5_Gruppenbewertung!$G$13:$Z$53,MATCH($X21,Schritt5_Gruppenbewertung!$D$13:$D$53,0),MATCH(BR$5,Schritt5_Gruppenbewertung!$G$11:$Z$11,0))))</f>
        <v/>
      </c>
      <c r="BS21" s="92" t="str">
        <f>IF($X21="","",IF(INDEX(Schritt5_Gruppenbewertung!$G$13:$Z$53,MATCH($X21,Schritt5_Gruppenbewertung!$D$13:$D$53,0),MATCH(BS$5,Schritt5_Gruppenbewertung!$G$11:$Z$11,0))="","",INDEX(Schritt5_Gruppenbewertung!$G$13:$Z$53,MATCH($X21,Schritt5_Gruppenbewertung!$D$13:$D$53,0),MATCH(BS$5,Schritt5_Gruppenbewertung!$G$11:$Z$11,0))))</f>
        <v/>
      </c>
      <c r="BT21" s="92" t="str">
        <f>IF($X21="","",IF(INDEX(Schritt5_Gruppenbewertung!$G$13:$Z$53,MATCH($X21,Schritt5_Gruppenbewertung!$D$13:$D$53,0),MATCH(BT$5,Schritt5_Gruppenbewertung!$G$11:$Z$11,0))="","",INDEX(Schritt5_Gruppenbewertung!$G$13:$Z$53,MATCH($X21,Schritt5_Gruppenbewertung!$D$13:$D$53,0),MATCH(BT$5,Schritt5_Gruppenbewertung!$G$11:$Z$11,0))))</f>
        <v/>
      </c>
      <c r="BU21" s="92" t="str">
        <f>IF($X21="","",IF(INDEX(Schritt5_Gruppenbewertung!$G$13:$Z$53,MATCH($X21,Schritt5_Gruppenbewertung!$D$13:$D$53,0),MATCH(BU$5,Schritt5_Gruppenbewertung!$G$11:$Z$11,0))="","",INDEX(Schritt5_Gruppenbewertung!$G$13:$Z$53,MATCH($X21,Schritt5_Gruppenbewertung!$D$13:$D$53,0),MATCH(BU$5,Schritt5_Gruppenbewertung!$G$11:$Z$11,0))))</f>
        <v/>
      </c>
      <c r="BV21" s="92" t="str">
        <f>IF($X21="","",IF(INDEX(Schritt5_Gruppenbewertung!$G$13:$Z$53,MATCH($X21,Schritt5_Gruppenbewertung!$D$13:$D$53,0),MATCH(BV$5,Schritt5_Gruppenbewertung!$G$11:$Z$11,0))="","",INDEX(Schritt5_Gruppenbewertung!$G$13:$Z$53,MATCH($X21,Schritt5_Gruppenbewertung!$D$13:$D$53,0),MATCH(BV$5,Schritt5_Gruppenbewertung!$G$11:$Z$11,0))))</f>
        <v/>
      </c>
      <c r="BW21" s="92" t="str">
        <f>IF($X21="","",IF(INDEX(Schritt5_Gruppenbewertung!$G$13:$Z$53,MATCH($X21,Schritt5_Gruppenbewertung!$D$13:$D$53,0),MATCH(BW$5,Schritt5_Gruppenbewertung!$G$11:$Z$11,0))="","",INDEX(Schritt5_Gruppenbewertung!$G$13:$Z$53,MATCH($X21,Schritt5_Gruppenbewertung!$D$13:$D$53,0),MATCH(BW$5,Schritt5_Gruppenbewertung!$G$11:$Z$11,0))))</f>
        <v/>
      </c>
      <c r="BY21" s="239" t="str">
        <f t="shared" si="16"/>
        <v>11 Ökonomische Tragfähigkeit für Betreiber</v>
      </c>
    </row>
    <row r="22" spans="1:77" ht="15" customHeight="1" x14ac:dyDescent="0.25">
      <c r="A22" s="33" t="str">
        <f>Filter_Kriterienpruefung!N16</f>
        <v>WuNo | Nutzerorientierung</v>
      </c>
      <c r="B22" s="33" t="str">
        <f>IFERROR(INDEX(DROPDOWN!$L$8:$O$20,MATCH(Werte_Auswertung!$A22,DROPDOWN!$L$8:$L$20,0),4),"")</f>
        <v>WuNo</v>
      </c>
      <c r="C22" s="33" t="str">
        <f>IFERROR(INDEX(DROPDOWN!$L$8:$P$20,MATCH(Werte_Auswertung!$A22,DROPDOWN!$L$8:$L$20,0),5),"")</f>
        <v>Nutzerorientierung</v>
      </c>
      <c r="D22" s="33" t="str">
        <f t="shared" ref="D22:L22" si="45">C22</f>
        <v>Nutzerorientierung</v>
      </c>
      <c r="E22" s="33" t="str">
        <f t="shared" si="45"/>
        <v>Nutzerorientierung</v>
      </c>
      <c r="F22" s="33" t="str">
        <f t="shared" si="45"/>
        <v>Nutzerorientierung</v>
      </c>
      <c r="G22" s="33" t="str">
        <f t="shared" si="45"/>
        <v>Nutzerorientierung</v>
      </c>
      <c r="H22" s="33" t="str">
        <f t="shared" si="45"/>
        <v>Nutzerorientierung</v>
      </c>
      <c r="I22" s="33" t="str">
        <f t="shared" si="45"/>
        <v>Nutzerorientierung</v>
      </c>
      <c r="J22" s="33" t="str">
        <f t="shared" si="45"/>
        <v>Nutzerorientierung</v>
      </c>
      <c r="K22" s="33" t="str">
        <f t="shared" si="45"/>
        <v>Nutzerorientierung</v>
      </c>
      <c r="L22" s="33" t="str">
        <f t="shared" si="45"/>
        <v>Nutzerorientierung</v>
      </c>
      <c r="M22" s="33" t="str">
        <f t="shared" ref="M22:V22" si="46">L22</f>
        <v>Nutzerorientierung</v>
      </c>
      <c r="N22" s="33" t="str">
        <f t="shared" si="46"/>
        <v>Nutzerorientierung</v>
      </c>
      <c r="O22" s="33" t="str">
        <f t="shared" si="46"/>
        <v>Nutzerorientierung</v>
      </c>
      <c r="P22" s="33" t="str">
        <f t="shared" si="46"/>
        <v>Nutzerorientierung</v>
      </c>
      <c r="Q22" s="33" t="str">
        <f t="shared" si="46"/>
        <v>Nutzerorientierung</v>
      </c>
      <c r="R22" s="33" t="str">
        <f t="shared" si="46"/>
        <v>Nutzerorientierung</v>
      </c>
      <c r="S22" s="33" t="str">
        <f t="shared" si="46"/>
        <v>Nutzerorientierung</v>
      </c>
      <c r="T22" s="33" t="str">
        <f t="shared" si="46"/>
        <v>Nutzerorientierung</v>
      </c>
      <c r="U22" s="33" t="str">
        <f t="shared" si="46"/>
        <v>Nutzerorientierung</v>
      </c>
      <c r="V22" s="33" t="str">
        <f t="shared" si="46"/>
        <v>Nutzerorientierung</v>
      </c>
      <c r="W22" s="16" t="str">
        <f>Filter_Kriterienpruefung!M16</f>
        <v>12a</v>
      </c>
      <c r="X22" s="15" t="str">
        <f>Filter_Kriterienpruefung!O16</f>
        <v>Qualität und Quantität der Infrastrukturdienstleistung (System A)</v>
      </c>
      <c r="Y22" s="135">
        <f t="shared" si="2"/>
        <v>0.66666666666666663</v>
      </c>
      <c r="Z22" s="249">
        <f t="shared" si="13"/>
        <v>0.66666886666666658</v>
      </c>
      <c r="AA22" s="135">
        <f t="shared" si="3"/>
        <v>-1</v>
      </c>
      <c r="AB22" s="135">
        <f t="shared" si="4"/>
        <v>0</v>
      </c>
      <c r="AC22" s="135">
        <f t="shared" si="5"/>
        <v>1</v>
      </c>
      <c r="AD22" s="135">
        <f t="shared" si="6"/>
        <v>1.5</v>
      </c>
      <c r="AE22" s="135">
        <f t="shared" si="7"/>
        <v>2</v>
      </c>
      <c r="AF22" s="30">
        <f>IF($X22="","",COUNT(INDEX(Schritt5_Gruppenbewertung!$G$13:$G$53,$BC22):INDEX(Schritt5_Gruppenbewertung!$Z$13:$Z$53,$BC22)))</f>
        <v>3</v>
      </c>
      <c r="AG22" s="112">
        <f t="shared" si="35"/>
        <v>0</v>
      </c>
      <c r="AH22" s="112">
        <f t="shared" si="35"/>
        <v>0.33333333333333331</v>
      </c>
      <c r="AI22" s="112">
        <f t="shared" si="35"/>
        <v>0</v>
      </c>
      <c r="AJ22" s="112">
        <f t="shared" si="35"/>
        <v>0.33333333333333331</v>
      </c>
      <c r="AK22" s="112">
        <f t="shared" si="35"/>
        <v>0.33333333333333331</v>
      </c>
      <c r="AL22" s="112"/>
      <c r="AM22" s="112">
        <f t="shared" si="36"/>
        <v>0</v>
      </c>
      <c r="AN22" s="112">
        <f t="shared" si="36"/>
        <v>1</v>
      </c>
      <c r="AO22" s="112">
        <f t="shared" si="36"/>
        <v>0</v>
      </c>
      <c r="AP22" s="112">
        <f t="shared" si="36"/>
        <v>1</v>
      </c>
      <c r="AQ22" s="112">
        <f t="shared" si="36"/>
        <v>1</v>
      </c>
      <c r="AR22" s="112"/>
      <c r="AS22" s="4">
        <f t="shared" si="10"/>
        <v>0.55250625145308252</v>
      </c>
      <c r="AT22" s="112">
        <f t="shared" si="14"/>
        <v>1.5</v>
      </c>
      <c r="AU22" s="249">
        <f t="shared" si="15"/>
        <v>1.5000022</v>
      </c>
      <c r="AV22" s="112"/>
      <c r="AW22" s="112"/>
      <c r="AX22" s="112"/>
      <c r="AY22" s="112"/>
      <c r="AZ22" s="112"/>
      <c r="BA22" s="112"/>
      <c r="BB22" s="112"/>
      <c r="BC22" s="30">
        <f>IF(X22="","",MATCH(X22,Schritt5_Gruppenbewertung!$D$13:$D$53,0))</f>
        <v>16</v>
      </c>
      <c r="BD22" s="92">
        <f>IF($X22="","",IF(INDEX(Schritt5_Gruppenbewertung!$G$13:$Z$53,MATCH($X22,Schritt5_Gruppenbewertung!$D$13:$D$53,0),MATCH(BD$5,Schritt5_Gruppenbewertung!$G$11:$Z$11,0))="","",INDEX(Schritt5_Gruppenbewertung!$G$13:$Z$53,MATCH($X22,Schritt5_Gruppenbewertung!$D$13:$D$53,0),MATCH(BD$5,Schritt5_Gruppenbewertung!$G$11:$Z$11,0))))</f>
        <v>1</v>
      </c>
      <c r="BE22" s="92">
        <f>IF($X22="","",IF(INDEX(Schritt5_Gruppenbewertung!$G$13:$Z$53,MATCH($X22,Schritt5_Gruppenbewertung!$D$13:$D$53,0),MATCH(BE$5,Schritt5_Gruppenbewertung!$G$11:$Z$11,0))="","",INDEX(Schritt5_Gruppenbewertung!$G$13:$Z$53,MATCH($X22,Schritt5_Gruppenbewertung!$D$13:$D$53,0),MATCH(BE$5,Schritt5_Gruppenbewertung!$G$11:$Z$11,0))))</f>
        <v>2</v>
      </c>
      <c r="BF22" s="92">
        <f>IF($X22="","",IF(INDEX(Schritt5_Gruppenbewertung!$G$13:$Z$53,MATCH($X22,Schritt5_Gruppenbewertung!$D$13:$D$53,0),MATCH(BF$5,Schritt5_Gruppenbewertung!$G$11:$Z$11,0))="","",INDEX(Schritt5_Gruppenbewertung!$G$13:$Z$53,MATCH($X22,Schritt5_Gruppenbewertung!$D$13:$D$53,0),MATCH(BF$5,Schritt5_Gruppenbewertung!$G$11:$Z$11,0))))</f>
        <v>-1</v>
      </c>
      <c r="BG22" s="92" t="str">
        <f>IF($X22="","",IF(INDEX(Schritt5_Gruppenbewertung!$G$13:$Z$53,MATCH($X22,Schritt5_Gruppenbewertung!$D$13:$D$53,0),MATCH(BG$5,Schritt5_Gruppenbewertung!$G$11:$Z$11,0))="","",INDEX(Schritt5_Gruppenbewertung!$G$13:$Z$53,MATCH($X22,Schritt5_Gruppenbewertung!$D$13:$D$53,0),MATCH(BG$5,Schritt5_Gruppenbewertung!$G$11:$Z$11,0))))</f>
        <v/>
      </c>
      <c r="BH22" s="92" t="str">
        <f>IF($X22="","",IF(INDEX(Schritt5_Gruppenbewertung!$G$13:$Z$53,MATCH($X22,Schritt5_Gruppenbewertung!$D$13:$D$53,0),MATCH(BH$5,Schritt5_Gruppenbewertung!$G$11:$Z$11,0))="","",INDEX(Schritt5_Gruppenbewertung!$G$13:$Z$53,MATCH($X22,Schritt5_Gruppenbewertung!$D$13:$D$53,0),MATCH(BH$5,Schritt5_Gruppenbewertung!$G$11:$Z$11,0))))</f>
        <v/>
      </c>
      <c r="BI22" s="92" t="str">
        <f>IF($X22="","",IF(INDEX(Schritt5_Gruppenbewertung!$G$13:$Z$53,MATCH($X22,Schritt5_Gruppenbewertung!$D$13:$D$53,0),MATCH(BI$5,Schritt5_Gruppenbewertung!$G$11:$Z$11,0))="","",INDEX(Schritt5_Gruppenbewertung!$G$13:$Z$53,MATCH($X22,Schritt5_Gruppenbewertung!$D$13:$D$53,0),MATCH(BI$5,Schritt5_Gruppenbewertung!$G$11:$Z$11,0))))</f>
        <v/>
      </c>
      <c r="BJ22" s="92" t="str">
        <f>IF($X22="","",IF(INDEX(Schritt5_Gruppenbewertung!$G$13:$Z$53,MATCH($X22,Schritt5_Gruppenbewertung!$D$13:$D$53,0),MATCH(BJ$5,Schritt5_Gruppenbewertung!$G$11:$Z$11,0))="","",INDEX(Schritt5_Gruppenbewertung!$G$13:$Z$53,MATCH($X22,Schritt5_Gruppenbewertung!$D$13:$D$53,0),MATCH(BJ$5,Schritt5_Gruppenbewertung!$G$11:$Z$11,0))))</f>
        <v/>
      </c>
      <c r="BK22" s="92" t="str">
        <f>IF($X22="","",IF(INDEX(Schritt5_Gruppenbewertung!$G$13:$Z$53,MATCH($X22,Schritt5_Gruppenbewertung!$D$13:$D$53,0),MATCH(BK$5,Schritt5_Gruppenbewertung!$G$11:$Z$11,0))="","",INDEX(Schritt5_Gruppenbewertung!$G$13:$Z$53,MATCH($X22,Schritt5_Gruppenbewertung!$D$13:$D$53,0),MATCH(BK$5,Schritt5_Gruppenbewertung!$G$11:$Z$11,0))))</f>
        <v/>
      </c>
      <c r="BL22" s="92" t="str">
        <f>IF($X22="","",IF(INDEX(Schritt5_Gruppenbewertung!$G$13:$Z$53,MATCH($X22,Schritt5_Gruppenbewertung!$D$13:$D$53,0),MATCH(BL$5,Schritt5_Gruppenbewertung!$G$11:$Z$11,0))="","",INDEX(Schritt5_Gruppenbewertung!$G$13:$Z$53,MATCH($X22,Schritt5_Gruppenbewertung!$D$13:$D$53,0),MATCH(BL$5,Schritt5_Gruppenbewertung!$G$11:$Z$11,0))))</f>
        <v/>
      </c>
      <c r="BM22" s="92" t="str">
        <f>IF($X22="","",IF(INDEX(Schritt5_Gruppenbewertung!$G$13:$Z$53,MATCH($X22,Schritt5_Gruppenbewertung!$D$13:$D$53,0),MATCH(BM$5,Schritt5_Gruppenbewertung!$G$11:$Z$11,0))="","",INDEX(Schritt5_Gruppenbewertung!$G$13:$Z$53,MATCH($X22,Schritt5_Gruppenbewertung!$D$13:$D$53,0),MATCH(BM$5,Schritt5_Gruppenbewertung!$G$11:$Z$11,0))))</f>
        <v/>
      </c>
      <c r="BN22" s="92" t="str">
        <f>IF($X22="","",IF(INDEX(Schritt5_Gruppenbewertung!$G$13:$Z$53,MATCH($X22,Schritt5_Gruppenbewertung!$D$13:$D$53,0),MATCH(BN$5,Schritt5_Gruppenbewertung!$G$11:$Z$11,0))="","",INDEX(Schritt5_Gruppenbewertung!$G$13:$Z$53,MATCH($X22,Schritt5_Gruppenbewertung!$D$13:$D$53,0),MATCH(BN$5,Schritt5_Gruppenbewertung!$G$11:$Z$11,0))))</f>
        <v/>
      </c>
      <c r="BO22" s="92" t="str">
        <f>IF($X22="","",IF(INDEX(Schritt5_Gruppenbewertung!$G$13:$Z$53,MATCH($X22,Schritt5_Gruppenbewertung!$D$13:$D$53,0),MATCH(BO$5,Schritt5_Gruppenbewertung!$G$11:$Z$11,0))="","",INDEX(Schritt5_Gruppenbewertung!$G$13:$Z$53,MATCH($X22,Schritt5_Gruppenbewertung!$D$13:$D$53,0),MATCH(BO$5,Schritt5_Gruppenbewertung!$G$11:$Z$11,0))))</f>
        <v/>
      </c>
      <c r="BP22" s="92" t="str">
        <f>IF($X22="","",IF(INDEX(Schritt5_Gruppenbewertung!$G$13:$Z$53,MATCH($X22,Schritt5_Gruppenbewertung!$D$13:$D$53,0),MATCH(BP$5,Schritt5_Gruppenbewertung!$G$11:$Z$11,0))="","",INDEX(Schritt5_Gruppenbewertung!$G$13:$Z$53,MATCH($X22,Schritt5_Gruppenbewertung!$D$13:$D$53,0),MATCH(BP$5,Schritt5_Gruppenbewertung!$G$11:$Z$11,0))))</f>
        <v/>
      </c>
      <c r="BQ22" s="92" t="str">
        <f>IF($X22="","",IF(INDEX(Schritt5_Gruppenbewertung!$G$13:$Z$53,MATCH($X22,Schritt5_Gruppenbewertung!$D$13:$D$53,0),MATCH(BQ$5,Schritt5_Gruppenbewertung!$G$11:$Z$11,0))="","",INDEX(Schritt5_Gruppenbewertung!$G$13:$Z$53,MATCH($X22,Schritt5_Gruppenbewertung!$D$13:$D$53,0),MATCH(BQ$5,Schritt5_Gruppenbewertung!$G$11:$Z$11,0))))</f>
        <v/>
      </c>
      <c r="BR22" s="92" t="str">
        <f>IF($X22="","",IF(INDEX(Schritt5_Gruppenbewertung!$G$13:$Z$53,MATCH($X22,Schritt5_Gruppenbewertung!$D$13:$D$53,0),MATCH(BR$5,Schritt5_Gruppenbewertung!$G$11:$Z$11,0))="","",INDEX(Schritt5_Gruppenbewertung!$G$13:$Z$53,MATCH($X22,Schritt5_Gruppenbewertung!$D$13:$D$53,0),MATCH(BR$5,Schritt5_Gruppenbewertung!$G$11:$Z$11,0))))</f>
        <v/>
      </c>
      <c r="BS22" s="92" t="str">
        <f>IF($X22="","",IF(INDEX(Schritt5_Gruppenbewertung!$G$13:$Z$53,MATCH($X22,Schritt5_Gruppenbewertung!$D$13:$D$53,0),MATCH(BS$5,Schritt5_Gruppenbewertung!$G$11:$Z$11,0))="","",INDEX(Schritt5_Gruppenbewertung!$G$13:$Z$53,MATCH($X22,Schritt5_Gruppenbewertung!$D$13:$D$53,0),MATCH(BS$5,Schritt5_Gruppenbewertung!$G$11:$Z$11,0))))</f>
        <v/>
      </c>
      <c r="BT22" s="92" t="str">
        <f>IF($X22="","",IF(INDEX(Schritt5_Gruppenbewertung!$G$13:$Z$53,MATCH($X22,Schritt5_Gruppenbewertung!$D$13:$D$53,0),MATCH(BT$5,Schritt5_Gruppenbewertung!$G$11:$Z$11,0))="","",INDEX(Schritt5_Gruppenbewertung!$G$13:$Z$53,MATCH($X22,Schritt5_Gruppenbewertung!$D$13:$D$53,0),MATCH(BT$5,Schritt5_Gruppenbewertung!$G$11:$Z$11,0))))</f>
        <v/>
      </c>
      <c r="BU22" s="92" t="str">
        <f>IF($X22="","",IF(INDEX(Schritt5_Gruppenbewertung!$G$13:$Z$53,MATCH($X22,Schritt5_Gruppenbewertung!$D$13:$D$53,0),MATCH(BU$5,Schritt5_Gruppenbewertung!$G$11:$Z$11,0))="","",INDEX(Schritt5_Gruppenbewertung!$G$13:$Z$53,MATCH($X22,Schritt5_Gruppenbewertung!$D$13:$D$53,0),MATCH(BU$5,Schritt5_Gruppenbewertung!$G$11:$Z$11,0))))</f>
        <v/>
      </c>
      <c r="BV22" s="92" t="str">
        <f>IF($X22="","",IF(INDEX(Schritt5_Gruppenbewertung!$G$13:$Z$53,MATCH($X22,Schritt5_Gruppenbewertung!$D$13:$D$53,0),MATCH(BV$5,Schritt5_Gruppenbewertung!$G$11:$Z$11,0))="","",INDEX(Schritt5_Gruppenbewertung!$G$13:$Z$53,MATCH($X22,Schritt5_Gruppenbewertung!$D$13:$D$53,0),MATCH(BV$5,Schritt5_Gruppenbewertung!$G$11:$Z$11,0))))</f>
        <v/>
      </c>
      <c r="BW22" s="92" t="str">
        <f>IF($X22="","",IF(INDEX(Schritt5_Gruppenbewertung!$G$13:$Z$53,MATCH($X22,Schritt5_Gruppenbewertung!$D$13:$D$53,0),MATCH(BW$5,Schritt5_Gruppenbewertung!$G$11:$Z$11,0))="","",INDEX(Schritt5_Gruppenbewertung!$G$13:$Z$53,MATCH($X22,Schritt5_Gruppenbewertung!$D$13:$D$53,0),MATCH(BW$5,Schritt5_Gruppenbewertung!$G$11:$Z$11,0))))</f>
        <v/>
      </c>
      <c r="BY22" s="239" t="str">
        <f t="shared" si="16"/>
        <v>12a Qualität und Quantität der Infrastrukturdienstleistung (System A)</v>
      </c>
    </row>
    <row r="23" spans="1:77" x14ac:dyDescent="0.25">
      <c r="A23" s="33" t="str">
        <f>Filter_Kriterienpruefung!N17</f>
        <v>WuNo | Nutzerorientierung</v>
      </c>
      <c r="B23" s="33" t="str">
        <f>IFERROR(INDEX(DROPDOWN!$L$8:$O$20,MATCH(Werte_Auswertung!$A23,DROPDOWN!$L$8:$L$20,0),4),"")</f>
        <v>WuNo</v>
      </c>
      <c r="C23" s="33" t="str">
        <f>IFERROR(INDEX(DROPDOWN!$L$8:$P$20,MATCH(Werte_Auswertung!$A23,DROPDOWN!$L$8:$L$20,0),5),"")</f>
        <v>Nutzerorientierung</v>
      </c>
      <c r="D23" s="33" t="str">
        <f t="shared" ref="D23:L23" si="47">C23</f>
        <v>Nutzerorientierung</v>
      </c>
      <c r="E23" s="33" t="str">
        <f t="shared" si="47"/>
        <v>Nutzerorientierung</v>
      </c>
      <c r="F23" s="33" t="str">
        <f t="shared" si="47"/>
        <v>Nutzerorientierung</v>
      </c>
      <c r="G23" s="33" t="str">
        <f t="shared" si="47"/>
        <v>Nutzerorientierung</v>
      </c>
      <c r="H23" s="33" t="str">
        <f t="shared" si="47"/>
        <v>Nutzerorientierung</v>
      </c>
      <c r="I23" s="33" t="str">
        <f t="shared" si="47"/>
        <v>Nutzerorientierung</v>
      </c>
      <c r="J23" s="33" t="str">
        <f t="shared" si="47"/>
        <v>Nutzerorientierung</v>
      </c>
      <c r="K23" s="33" t="str">
        <f t="shared" si="47"/>
        <v>Nutzerorientierung</v>
      </c>
      <c r="L23" s="33" t="str">
        <f t="shared" si="47"/>
        <v>Nutzerorientierung</v>
      </c>
      <c r="M23" s="33" t="str">
        <f t="shared" ref="M23:V23" si="48">L23</f>
        <v>Nutzerorientierung</v>
      </c>
      <c r="N23" s="33" t="str">
        <f t="shared" si="48"/>
        <v>Nutzerorientierung</v>
      </c>
      <c r="O23" s="33" t="str">
        <f t="shared" si="48"/>
        <v>Nutzerorientierung</v>
      </c>
      <c r="P23" s="33" t="str">
        <f t="shared" si="48"/>
        <v>Nutzerorientierung</v>
      </c>
      <c r="Q23" s="33" t="str">
        <f t="shared" si="48"/>
        <v>Nutzerorientierung</v>
      </c>
      <c r="R23" s="33" t="str">
        <f t="shared" si="48"/>
        <v>Nutzerorientierung</v>
      </c>
      <c r="S23" s="33" t="str">
        <f t="shared" si="48"/>
        <v>Nutzerorientierung</v>
      </c>
      <c r="T23" s="33" t="str">
        <f t="shared" si="48"/>
        <v>Nutzerorientierung</v>
      </c>
      <c r="U23" s="33" t="str">
        <f t="shared" si="48"/>
        <v>Nutzerorientierung</v>
      </c>
      <c r="V23" s="33" t="str">
        <f t="shared" si="48"/>
        <v>Nutzerorientierung</v>
      </c>
      <c r="W23" s="16" t="str">
        <f>Filter_Kriterienpruefung!M17</f>
        <v>12b</v>
      </c>
      <c r="X23" s="15" t="str">
        <f>Filter_Kriterienpruefung!O17</f>
        <v>Qualität und Quantität der Infrastrukturdienstleistung (System B)</v>
      </c>
      <c r="Y23" s="135">
        <f t="shared" si="2"/>
        <v>1.3333333333333333</v>
      </c>
      <c r="Z23" s="249">
        <f t="shared" si="13"/>
        <v>1.3333356333333333</v>
      </c>
      <c r="AA23" s="135">
        <f t="shared" si="3"/>
        <v>0</v>
      </c>
      <c r="AB23" s="135">
        <f t="shared" si="4"/>
        <v>1</v>
      </c>
      <c r="AC23" s="135">
        <f t="shared" si="5"/>
        <v>2</v>
      </c>
      <c r="AD23" s="135">
        <f t="shared" si="6"/>
        <v>2</v>
      </c>
      <c r="AE23" s="135">
        <f t="shared" si="7"/>
        <v>2</v>
      </c>
      <c r="AF23" s="30">
        <f>IF($X23="","",COUNT(INDEX(Schritt5_Gruppenbewertung!$G$13:$G$53,$BC23):INDEX(Schritt5_Gruppenbewertung!$Z$13:$Z$53,$BC23)))</f>
        <v>3</v>
      </c>
      <c r="AG23" s="112">
        <f t="shared" si="35"/>
        <v>0</v>
      </c>
      <c r="AH23" s="112">
        <f t="shared" si="35"/>
        <v>0</v>
      </c>
      <c r="AI23" s="112">
        <f t="shared" si="35"/>
        <v>0.33333333333333331</v>
      </c>
      <c r="AJ23" s="112">
        <f t="shared" si="35"/>
        <v>0</v>
      </c>
      <c r="AK23" s="112">
        <f t="shared" si="35"/>
        <v>0.66666666666666663</v>
      </c>
      <c r="AL23" s="112"/>
      <c r="AM23" s="112">
        <f t="shared" si="36"/>
        <v>0</v>
      </c>
      <c r="AN23" s="112">
        <f t="shared" si="36"/>
        <v>0</v>
      </c>
      <c r="AO23" s="112">
        <f t="shared" si="36"/>
        <v>1</v>
      </c>
      <c r="AP23" s="112">
        <f t="shared" si="36"/>
        <v>0</v>
      </c>
      <c r="AQ23" s="112">
        <f t="shared" si="36"/>
        <v>2</v>
      </c>
      <c r="AR23" s="112"/>
      <c r="AS23" s="4">
        <f t="shared" si="10"/>
        <v>0.6155870112510925</v>
      </c>
      <c r="AT23" s="112">
        <f t="shared" si="14"/>
        <v>1</v>
      </c>
      <c r="AU23" s="249">
        <f t="shared" si="15"/>
        <v>1.0000023</v>
      </c>
      <c r="AV23" s="112"/>
      <c r="AW23" s="112"/>
      <c r="AX23" s="112"/>
      <c r="AY23" s="112"/>
      <c r="AZ23" s="112"/>
      <c r="BA23" s="112"/>
      <c r="BB23" s="112"/>
      <c r="BC23" s="30">
        <f>IF(X23="","",MATCH(X23,Schritt5_Gruppenbewertung!$D$13:$D$53,0))</f>
        <v>17</v>
      </c>
      <c r="BD23" s="92">
        <f>IF($X23="","",IF(INDEX(Schritt5_Gruppenbewertung!$G$13:$Z$53,MATCH($X23,Schritt5_Gruppenbewertung!$D$13:$D$53,0),MATCH(BD$5,Schritt5_Gruppenbewertung!$G$11:$Z$11,0))="","",INDEX(Schritt5_Gruppenbewertung!$G$13:$Z$53,MATCH($X23,Schritt5_Gruppenbewertung!$D$13:$D$53,0),MATCH(BD$5,Schritt5_Gruppenbewertung!$G$11:$Z$11,0))))</f>
        <v>0</v>
      </c>
      <c r="BE23" s="92">
        <f>IF($X23="","",IF(INDEX(Schritt5_Gruppenbewertung!$G$13:$Z$53,MATCH($X23,Schritt5_Gruppenbewertung!$D$13:$D$53,0),MATCH(BE$5,Schritt5_Gruppenbewertung!$G$11:$Z$11,0))="","",INDEX(Schritt5_Gruppenbewertung!$G$13:$Z$53,MATCH($X23,Schritt5_Gruppenbewertung!$D$13:$D$53,0),MATCH(BE$5,Schritt5_Gruppenbewertung!$G$11:$Z$11,0))))</f>
        <v>2</v>
      </c>
      <c r="BF23" s="92">
        <f>IF($X23="","",IF(INDEX(Schritt5_Gruppenbewertung!$G$13:$Z$53,MATCH($X23,Schritt5_Gruppenbewertung!$D$13:$D$53,0),MATCH(BF$5,Schritt5_Gruppenbewertung!$G$11:$Z$11,0))="","",INDEX(Schritt5_Gruppenbewertung!$G$13:$Z$53,MATCH($X23,Schritt5_Gruppenbewertung!$D$13:$D$53,0),MATCH(BF$5,Schritt5_Gruppenbewertung!$G$11:$Z$11,0))))</f>
        <v>2</v>
      </c>
      <c r="BG23" s="92" t="str">
        <f>IF($X23="","",IF(INDEX(Schritt5_Gruppenbewertung!$G$13:$Z$53,MATCH($X23,Schritt5_Gruppenbewertung!$D$13:$D$53,0),MATCH(BG$5,Schritt5_Gruppenbewertung!$G$11:$Z$11,0))="","",INDEX(Schritt5_Gruppenbewertung!$G$13:$Z$53,MATCH($X23,Schritt5_Gruppenbewertung!$D$13:$D$53,0),MATCH(BG$5,Schritt5_Gruppenbewertung!$G$11:$Z$11,0))))</f>
        <v/>
      </c>
      <c r="BH23" s="92" t="str">
        <f>IF($X23="","",IF(INDEX(Schritt5_Gruppenbewertung!$G$13:$Z$53,MATCH($X23,Schritt5_Gruppenbewertung!$D$13:$D$53,0),MATCH(BH$5,Schritt5_Gruppenbewertung!$G$11:$Z$11,0))="","",INDEX(Schritt5_Gruppenbewertung!$G$13:$Z$53,MATCH($X23,Schritt5_Gruppenbewertung!$D$13:$D$53,0),MATCH(BH$5,Schritt5_Gruppenbewertung!$G$11:$Z$11,0))))</f>
        <v/>
      </c>
      <c r="BI23" s="92" t="str">
        <f>IF($X23="","",IF(INDEX(Schritt5_Gruppenbewertung!$G$13:$Z$53,MATCH($X23,Schritt5_Gruppenbewertung!$D$13:$D$53,0),MATCH(BI$5,Schritt5_Gruppenbewertung!$G$11:$Z$11,0))="","",INDEX(Schritt5_Gruppenbewertung!$G$13:$Z$53,MATCH($X23,Schritt5_Gruppenbewertung!$D$13:$D$53,0),MATCH(BI$5,Schritt5_Gruppenbewertung!$G$11:$Z$11,0))))</f>
        <v/>
      </c>
      <c r="BJ23" s="92" t="str">
        <f>IF($X23="","",IF(INDEX(Schritt5_Gruppenbewertung!$G$13:$Z$53,MATCH($X23,Schritt5_Gruppenbewertung!$D$13:$D$53,0),MATCH(BJ$5,Schritt5_Gruppenbewertung!$G$11:$Z$11,0))="","",INDEX(Schritt5_Gruppenbewertung!$G$13:$Z$53,MATCH($X23,Schritt5_Gruppenbewertung!$D$13:$D$53,0),MATCH(BJ$5,Schritt5_Gruppenbewertung!$G$11:$Z$11,0))))</f>
        <v/>
      </c>
      <c r="BK23" s="92" t="str">
        <f>IF($X23="","",IF(INDEX(Schritt5_Gruppenbewertung!$G$13:$Z$53,MATCH($X23,Schritt5_Gruppenbewertung!$D$13:$D$53,0),MATCH(BK$5,Schritt5_Gruppenbewertung!$G$11:$Z$11,0))="","",INDEX(Schritt5_Gruppenbewertung!$G$13:$Z$53,MATCH($X23,Schritt5_Gruppenbewertung!$D$13:$D$53,0),MATCH(BK$5,Schritt5_Gruppenbewertung!$G$11:$Z$11,0))))</f>
        <v/>
      </c>
      <c r="BL23" s="92" t="str">
        <f>IF($X23="","",IF(INDEX(Schritt5_Gruppenbewertung!$G$13:$Z$53,MATCH($X23,Schritt5_Gruppenbewertung!$D$13:$D$53,0),MATCH(BL$5,Schritt5_Gruppenbewertung!$G$11:$Z$11,0))="","",INDEX(Schritt5_Gruppenbewertung!$G$13:$Z$53,MATCH($X23,Schritt5_Gruppenbewertung!$D$13:$D$53,0),MATCH(BL$5,Schritt5_Gruppenbewertung!$G$11:$Z$11,0))))</f>
        <v/>
      </c>
      <c r="BM23" s="92" t="str">
        <f>IF($X23="","",IF(INDEX(Schritt5_Gruppenbewertung!$G$13:$Z$53,MATCH($X23,Schritt5_Gruppenbewertung!$D$13:$D$53,0),MATCH(BM$5,Schritt5_Gruppenbewertung!$G$11:$Z$11,0))="","",INDEX(Schritt5_Gruppenbewertung!$G$13:$Z$53,MATCH($X23,Schritt5_Gruppenbewertung!$D$13:$D$53,0),MATCH(BM$5,Schritt5_Gruppenbewertung!$G$11:$Z$11,0))))</f>
        <v/>
      </c>
      <c r="BN23" s="92" t="str">
        <f>IF($X23="","",IF(INDEX(Schritt5_Gruppenbewertung!$G$13:$Z$53,MATCH($X23,Schritt5_Gruppenbewertung!$D$13:$D$53,0),MATCH(BN$5,Schritt5_Gruppenbewertung!$G$11:$Z$11,0))="","",INDEX(Schritt5_Gruppenbewertung!$G$13:$Z$53,MATCH($X23,Schritt5_Gruppenbewertung!$D$13:$D$53,0),MATCH(BN$5,Schritt5_Gruppenbewertung!$G$11:$Z$11,0))))</f>
        <v/>
      </c>
      <c r="BO23" s="92" t="str">
        <f>IF($X23="","",IF(INDEX(Schritt5_Gruppenbewertung!$G$13:$Z$53,MATCH($X23,Schritt5_Gruppenbewertung!$D$13:$D$53,0),MATCH(BO$5,Schritt5_Gruppenbewertung!$G$11:$Z$11,0))="","",INDEX(Schritt5_Gruppenbewertung!$G$13:$Z$53,MATCH($X23,Schritt5_Gruppenbewertung!$D$13:$D$53,0),MATCH(BO$5,Schritt5_Gruppenbewertung!$G$11:$Z$11,0))))</f>
        <v/>
      </c>
      <c r="BP23" s="92" t="str">
        <f>IF($X23="","",IF(INDEX(Schritt5_Gruppenbewertung!$G$13:$Z$53,MATCH($X23,Schritt5_Gruppenbewertung!$D$13:$D$53,0),MATCH(BP$5,Schritt5_Gruppenbewertung!$G$11:$Z$11,0))="","",INDEX(Schritt5_Gruppenbewertung!$G$13:$Z$53,MATCH($X23,Schritt5_Gruppenbewertung!$D$13:$D$53,0),MATCH(BP$5,Schritt5_Gruppenbewertung!$G$11:$Z$11,0))))</f>
        <v/>
      </c>
      <c r="BQ23" s="92" t="str">
        <f>IF($X23="","",IF(INDEX(Schritt5_Gruppenbewertung!$G$13:$Z$53,MATCH($X23,Schritt5_Gruppenbewertung!$D$13:$D$53,0),MATCH(BQ$5,Schritt5_Gruppenbewertung!$G$11:$Z$11,0))="","",INDEX(Schritt5_Gruppenbewertung!$G$13:$Z$53,MATCH($X23,Schritt5_Gruppenbewertung!$D$13:$D$53,0),MATCH(BQ$5,Schritt5_Gruppenbewertung!$G$11:$Z$11,0))))</f>
        <v/>
      </c>
      <c r="BR23" s="92" t="str">
        <f>IF($X23="","",IF(INDEX(Schritt5_Gruppenbewertung!$G$13:$Z$53,MATCH($X23,Schritt5_Gruppenbewertung!$D$13:$D$53,0),MATCH(BR$5,Schritt5_Gruppenbewertung!$G$11:$Z$11,0))="","",INDEX(Schritt5_Gruppenbewertung!$G$13:$Z$53,MATCH($X23,Schritt5_Gruppenbewertung!$D$13:$D$53,0),MATCH(BR$5,Schritt5_Gruppenbewertung!$G$11:$Z$11,0))))</f>
        <v/>
      </c>
      <c r="BS23" s="92" t="str">
        <f>IF($X23="","",IF(INDEX(Schritt5_Gruppenbewertung!$G$13:$Z$53,MATCH($X23,Schritt5_Gruppenbewertung!$D$13:$D$53,0),MATCH(BS$5,Schritt5_Gruppenbewertung!$G$11:$Z$11,0))="","",INDEX(Schritt5_Gruppenbewertung!$G$13:$Z$53,MATCH($X23,Schritt5_Gruppenbewertung!$D$13:$D$53,0),MATCH(BS$5,Schritt5_Gruppenbewertung!$G$11:$Z$11,0))))</f>
        <v/>
      </c>
      <c r="BT23" s="92" t="str">
        <f>IF($X23="","",IF(INDEX(Schritt5_Gruppenbewertung!$G$13:$Z$53,MATCH($X23,Schritt5_Gruppenbewertung!$D$13:$D$53,0),MATCH(BT$5,Schritt5_Gruppenbewertung!$G$11:$Z$11,0))="","",INDEX(Schritt5_Gruppenbewertung!$G$13:$Z$53,MATCH($X23,Schritt5_Gruppenbewertung!$D$13:$D$53,0),MATCH(BT$5,Schritt5_Gruppenbewertung!$G$11:$Z$11,0))))</f>
        <v/>
      </c>
      <c r="BU23" s="92" t="str">
        <f>IF($X23="","",IF(INDEX(Schritt5_Gruppenbewertung!$G$13:$Z$53,MATCH($X23,Schritt5_Gruppenbewertung!$D$13:$D$53,0),MATCH(BU$5,Schritt5_Gruppenbewertung!$G$11:$Z$11,0))="","",INDEX(Schritt5_Gruppenbewertung!$G$13:$Z$53,MATCH($X23,Schritt5_Gruppenbewertung!$D$13:$D$53,0),MATCH(BU$5,Schritt5_Gruppenbewertung!$G$11:$Z$11,0))))</f>
        <v/>
      </c>
      <c r="BV23" s="92" t="str">
        <f>IF($X23="","",IF(INDEX(Schritt5_Gruppenbewertung!$G$13:$Z$53,MATCH($X23,Schritt5_Gruppenbewertung!$D$13:$D$53,0),MATCH(BV$5,Schritt5_Gruppenbewertung!$G$11:$Z$11,0))="","",INDEX(Schritt5_Gruppenbewertung!$G$13:$Z$53,MATCH($X23,Schritt5_Gruppenbewertung!$D$13:$D$53,0),MATCH(BV$5,Schritt5_Gruppenbewertung!$G$11:$Z$11,0))))</f>
        <v/>
      </c>
      <c r="BW23" s="92" t="str">
        <f>IF($X23="","",IF(INDEX(Schritt5_Gruppenbewertung!$G$13:$Z$53,MATCH($X23,Schritt5_Gruppenbewertung!$D$13:$D$53,0),MATCH(BW$5,Schritt5_Gruppenbewertung!$G$11:$Z$11,0))="","",INDEX(Schritt5_Gruppenbewertung!$G$13:$Z$53,MATCH($X23,Schritt5_Gruppenbewertung!$D$13:$D$53,0),MATCH(BW$5,Schritt5_Gruppenbewertung!$G$11:$Z$11,0))))</f>
        <v/>
      </c>
      <c r="BY23" s="239" t="str">
        <f t="shared" si="16"/>
        <v>12b Qualität und Quantität der Infrastrukturdienstleistung (System B)</v>
      </c>
    </row>
    <row r="24" spans="1:77" x14ac:dyDescent="0.25">
      <c r="A24" s="33" t="str">
        <f>Filter_Kriterienpruefung!N18</f>
        <v>WuNo | Nutzerorientierung</v>
      </c>
      <c r="B24" s="33" t="str">
        <f>IFERROR(INDEX(DROPDOWN!$L$8:$O$20,MATCH(Werte_Auswertung!$A24,DROPDOWN!$L$8:$L$20,0),4),"")</f>
        <v>WuNo</v>
      </c>
      <c r="C24" s="33" t="str">
        <f>IFERROR(INDEX(DROPDOWN!$L$8:$P$20,MATCH(Werte_Auswertung!$A24,DROPDOWN!$L$8:$L$20,0),5),"")</f>
        <v>Nutzerorientierung</v>
      </c>
      <c r="D24" s="33" t="str">
        <f t="shared" ref="D24:L24" si="49">C24</f>
        <v>Nutzerorientierung</v>
      </c>
      <c r="E24" s="33" t="str">
        <f t="shared" si="49"/>
        <v>Nutzerorientierung</v>
      </c>
      <c r="F24" s="33" t="str">
        <f t="shared" si="49"/>
        <v>Nutzerorientierung</v>
      </c>
      <c r="G24" s="33" t="str">
        <f t="shared" si="49"/>
        <v>Nutzerorientierung</v>
      </c>
      <c r="H24" s="33" t="str">
        <f t="shared" si="49"/>
        <v>Nutzerorientierung</v>
      </c>
      <c r="I24" s="33" t="str">
        <f t="shared" si="49"/>
        <v>Nutzerorientierung</v>
      </c>
      <c r="J24" s="33" t="str">
        <f t="shared" si="49"/>
        <v>Nutzerorientierung</v>
      </c>
      <c r="K24" s="33" t="str">
        <f t="shared" si="49"/>
        <v>Nutzerorientierung</v>
      </c>
      <c r="L24" s="33" t="str">
        <f t="shared" si="49"/>
        <v>Nutzerorientierung</v>
      </c>
      <c r="M24" s="33" t="str">
        <f t="shared" ref="M24:V24" si="50">L24</f>
        <v>Nutzerorientierung</v>
      </c>
      <c r="N24" s="33" t="str">
        <f t="shared" si="50"/>
        <v>Nutzerorientierung</v>
      </c>
      <c r="O24" s="33" t="str">
        <f t="shared" si="50"/>
        <v>Nutzerorientierung</v>
      </c>
      <c r="P24" s="33" t="str">
        <f t="shared" si="50"/>
        <v>Nutzerorientierung</v>
      </c>
      <c r="Q24" s="33" t="str">
        <f t="shared" si="50"/>
        <v>Nutzerorientierung</v>
      </c>
      <c r="R24" s="33" t="str">
        <f t="shared" si="50"/>
        <v>Nutzerorientierung</v>
      </c>
      <c r="S24" s="33" t="str">
        <f t="shared" si="50"/>
        <v>Nutzerorientierung</v>
      </c>
      <c r="T24" s="33" t="str">
        <f t="shared" si="50"/>
        <v>Nutzerorientierung</v>
      </c>
      <c r="U24" s="33" t="str">
        <f t="shared" si="50"/>
        <v>Nutzerorientierung</v>
      </c>
      <c r="V24" s="33" t="str">
        <f t="shared" si="50"/>
        <v>Nutzerorientierung</v>
      </c>
      <c r="W24" s="16">
        <f>Filter_Kriterienpruefung!M18</f>
        <v>13</v>
      </c>
      <c r="X24" s="15" t="str">
        <f>Filter_Kriterienpruefung!O18</f>
        <v>Investitionsbedarf für Nutzer</v>
      </c>
      <c r="Y24" s="135">
        <f t="shared" si="2"/>
        <v>0.33333333333333331</v>
      </c>
      <c r="Z24" s="249">
        <f t="shared" si="13"/>
        <v>0.33333573333333333</v>
      </c>
      <c r="AA24" s="135">
        <f t="shared" si="3"/>
        <v>-1</v>
      </c>
      <c r="AB24" s="135">
        <f t="shared" si="4"/>
        <v>-0.5</v>
      </c>
      <c r="AC24" s="135">
        <f t="shared" si="5"/>
        <v>0</v>
      </c>
      <c r="AD24" s="135">
        <f t="shared" si="6"/>
        <v>1</v>
      </c>
      <c r="AE24" s="135">
        <f t="shared" si="7"/>
        <v>2</v>
      </c>
      <c r="AF24" s="30">
        <f>IF($X24="","",COUNT(INDEX(Schritt5_Gruppenbewertung!$G$13:$G$53,$BC24):INDEX(Schritt5_Gruppenbewertung!$Z$13:$Z$53,$BC24)))</f>
        <v>3</v>
      </c>
      <c r="AG24" s="112">
        <f t="shared" si="35"/>
        <v>0</v>
      </c>
      <c r="AH24" s="112">
        <f t="shared" si="35"/>
        <v>0.33333333333333331</v>
      </c>
      <c r="AI24" s="112">
        <f t="shared" si="35"/>
        <v>0.33333333333333331</v>
      </c>
      <c r="AJ24" s="112">
        <f t="shared" si="35"/>
        <v>0</v>
      </c>
      <c r="AK24" s="112">
        <f t="shared" si="35"/>
        <v>0.33333333333333331</v>
      </c>
      <c r="AL24" s="112"/>
      <c r="AM24" s="112">
        <f t="shared" si="36"/>
        <v>0</v>
      </c>
      <c r="AN24" s="112">
        <f t="shared" si="36"/>
        <v>1</v>
      </c>
      <c r="AO24" s="112">
        <f t="shared" si="36"/>
        <v>1</v>
      </c>
      <c r="AP24" s="112">
        <f t="shared" si="36"/>
        <v>0</v>
      </c>
      <c r="AQ24" s="112">
        <f t="shared" si="36"/>
        <v>1</v>
      </c>
      <c r="AR24" s="112"/>
      <c r="AS24" s="4">
        <f t="shared" si="10"/>
        <v>0.51041778553404049</v>
      </c>
      <c r="AT24" s="112">
        <f t="shared" si="14"/>
        <v>1.5</v>
      </c>
      <c r="AU24" s="249">
        <f t="shared" si="15"/>
        <v>1.5000024000000001</v>
      </c>
      <c r="AV24" s="112"/>
      <c r="AW24" s="112"/>
      <c r="AX24" s="112"/>
      <c r="AY24" s="112"/>
      <c r="AZ24" s="112"/>
      <c r="BA24" s="112"/>
      <c r="BB24" s="112"/>
      <c r="BC24" s="30">
        <f>IF(X24="","",MATCH(X24,Schritt5_Gruppenbewertung!$D$13:$D$53,0))</f>
        <v>18</v>
      </c>
      <c r="BD24" s="92">
        <f>IF($X24="","",IF(INDEX(Schritt5_Gruppenbewertung!$G$13:$Z$53,MATCH($X24,Schritt5_Gruppenbewertung!$D$13:$D$53,0),MATCH(BD$5,Schritt5_Gruppenbewertung!$G$11:$Z$11,0))="","",INDEX(Schritt5_Gruppenbewertung!$G$13:$Z$53,MATCH($X24,Schritt5_Gruppenbewertung!$D$13:$D$53,0),MATCH(BD$5,Schritt5_Gruppenbewertung!$G$11:$Z$11,0))))</f>
        <v>-1</v>
      </c>
      <c r="BE24" s="92">
        <f>IF($X24="","",IF(INDEX(Schritt5_Gruppenbewertung!$G$13:$Z$53,MATCH($X24,Schritt5_Gruppenbewertung!$D$13:$D$53,0),MATCH(BE$5,Schritt5_Gruppenbewertung!$G$11:$Z$11,0))="","",INDEX(Schritt5_Gruppenbewertung!$G$13:$Z$53,MATCH($X24,Schritt5_Gruppenbewertung!$D$13:$D$53,0),MATCH(BE$5,Schritt5_Gruppenbewertung!$G$11:$Z$11,0))))</f>
        <v>0</v>
      </c>
      <c r="BF24" s="92">
        <f>IF($X24="","",IF(INDEX(Schritt5_Gruppenbewertung!$G$13:$Z$53,MATCH($X24,Schritt5_Gruppenbewertung!$D$13:$D$53,0),MATCH(BF$5,Schritt5_Gruppenbewertung!$G$11:$Z$11,0))="","",INDEX(Schritt5_Gruppenbewertung!$G$13:$Z$53,MATCH($X24,Schritt5_Gruppenbewertung!$D$13:$D$53,0),MATCH(BF$5,Schritt5_Gruppenbewertung!$G$11:$Z$11,0))))</f>
        <v>2</v>
      </c>
      <c r="BG24" s="92" t="str">
        <f>IF($X24="","",IF(INDEX(Schritt5_Gruppenbewertung!$G$13:$Z$53,MATCH($X24,Schritt5_Gruppenbewertung!$D$13:$D$53,0),MATCH(BG$5,Schritt5_Gruppenbewertung!$G$11:$Z$11,0))="","",INDEX(Schritt5_Gruppenbewertung!$G$13:$Z$53,MATCH($X24,Schritt5_Gruppenbewertung!$D$13:$D$53,0),MATCH(BG$5,Schritt5_Gruppenbewertung!$G$11:$Z$11,0))))</f>
        <v/>
      </c>
      <c r="BH24" s="92" t="str">
        <f>IF($X24="","",IF(INDEX(Schritt5_Gruppenbewertung!$G$13:$Z$53,MATCH($X24,Schritt5_Gruppenbewertung!$D$13:$D$53,0),MATCH(BH$5,Schritt5_Gruppenbewertung!$G$11:$Z$11,0))="","",INDEX(Schritt5_Gruppenbewertung!$G$13:$Z$53,MATCH($X24,Schritt5_Gruppenbewertung!$D$13:$D$53,0),MATCH(BH$5,Schritt5_Gruppenbewertung!$G$11:$Z$11,0))))</f>
        <v/>
      </c>
      <c r="BI24" s="92" t="str">
        <f>IF($X24="","",IF(INDEX(Schritt5_Gruppenbewertung!$G$13:$Z$53,MATCH($X24,Schritt5_Gruppenbewertung!$D$13:$D$53,0),MATCH(BI$5,Schritt5_Gruppenbewertung!$G$11:$Z$11,0))="","",INDEX(Schritt5_Gruppenbewertung!$G$13:$Z$53,MATCH($X24,Schritt5_Gruppenbewertung!$D$13:$D$53,0),MATCH(BI$5,Schritt5_Gruppenbewertung!$G$11:$Z$11,0))))</f>
        <v/>
      </c>
      <c r="BJ24" s="92" t="str">
        <f>IF($X24="","",IF(INDEX(Schritt5_Gruppenbewertung!$G$13:$Z$53,MATCH($X24,Schritt5_Gruppenbewertung!$D$13:$D$53,0),MATCH(BJ$5,Schritt5_Gruppenbewertung!$G$11:$Z$11,0))="","",INDEX(Schritt5_Gruppenbewertung!$G$13:$Z$53,MATCH($X24,Schritt5_Gruppenbewertung!$D$13:$D$53,0),MATCH(BJ$5,Schritt5_Gruppenbewertung!$G$11:$Z$11,0))))</f>
        <v/>
      </c>
      <c r="BK24" s="92" t="str">
        <f>IF($X24="","",IF(INDEX(Schritt5_Gruppenbewertung!$G$13:$Z$53,MATCH($X24,Schritt5_Gruppenbewertung!$D$13:$D$53,0),MATCH(BK$5,Schritt5_Gruppenbewertung!$G$11:$Z$11,0))="","",INDEX(Schritt5_Gruppenbewertung!$G$13:$Z$53,MATCH($X24,Schritt5_Gruppenbewertung!$D$13:$D$53,0),MATCH(BK$5,Schritt5_Gruppenbewertung!$G$11:$Z$11,0))))</f>
        <v/>
      </c>
      <c r="BL24" s="92" t="str">
        <f>IF($X24="","",IF(INDEX(Schritt5_Gruppenbewertung!$G$13:$Z$53,MATCH($X24,Schritt5_Gruppenbewertung!$D$13:$D$53,0),MATCH(BL$5,Schritt5_Gruppenbewertung!$G$11:$Z$11,0))="","",INDEX(Schritt5_Gruppenbewertung!$G$13:$Z$53,MATCH($X24,Schritt5_Gruppenbewertung!$D$13:$D$53,0),MATCH(BL$5,Schritt5_Gruppenbewertung!$G$11:$Z$11,0))))</f>
        <v/>
      </c>
      <c r="BM24" s="92" t="str">
        <f>IF($X24="","",IF(INDEX(Schritt5_Gruppenbewertung!$G$13:$Z$53,MATCH($X24,Schritt5_Gruppenbewertung!$D$13:$D$53,0),MATCH(BM$5,Schritt5_Gruppenbewertung!$G$11:$Z$11,0))="","",INDEX(Schritt5_Gruppenbewertung!$G$13:$Z$53,MATCH($X24,Schritt5_Gruppenbewertung!$D$13:$D$53,0),MATCH(BM$5,Schritt5_Gruppenbewertung!$G$11:$Z$11,0))))</f>
        <v/>
      </c>
      <c r="BN24" s="92" t="str">
        <f>IF($X24="","",IF(INDEX(Schritt5_Gruppenbewertung!$G$13:$Z$53,MATCH($X24,Schritt5_Gruppenbewertung!$D$13:$D$53,0),MATCH(BN$5,Schritt5_Gruppenbewertung!$G$11:$Z$11,0))="","",INDEX(Schritt5_Gruppenbewertung!$G$13:$Z$53,MATCH($X24,Schritt5_Gruppenbewertung!$D$13:$D$53,0),MATCH(BN$5,Schritt5_Gruppenbewertung!$G$11:$Z$11,0))))</f>
        <v/>
      </c>
      <c r="BO24" s="92" t="str">
        <f>IF($X24="","",IF(INDEX(Schritt5_Gruppenbewertung!$G$13:$Z$53,MATCH($X24,Schritt5_Gruppenbewertung!$D$13:$D$53,0),MATCH(BO$5,Schritt5_Gruppenbewertung!$G$11:$Z$11,0))="","",INDEX(Schritt5_Gruppenbewertung!$G$13:$Z$53,MATCH($X24,Schritt5_Gruppenbewertung!$D$13:$D$53,0),MATCH(BO$5,Schritt5_Gruppenbewertung!$G$11:$Z$11,0))))</f>
        <v/>
      </c>
      <c r="BP24" s="92" t="str">
        <f>IF($X24="","",IF(INDEX(Schritt5_Gruppenbewertung!$G$13:$Z$53,MATCH($X24,Schritt5_Gruppenbewertung!$D$13:$D$53,0),MATCH(BP$5,Schritt5_Gruppenbewertung!$G$11:$Z$11,0))="","",INDEX(Schritt5_Gruppenbewertung!$G$13:$Z$53,MATCH($X24,Schritt5_Gruppenbewertung!$D$13:$D$53,0),MATCH(BP$5,Schritt5_Gruppenbewertung!$G$11:$Z$11,0))))</f>
        <v/>
      </c>
      <c r="BQ24" s="92" t="str">
        <f>IF($X24="","",IF(INDEX(Schritt5_Gruppenbewertung!$G$13:$Z$53,MATCH($X24,Schritt5_Gruppenbewertung!$D$13:$D$53,0),MATCH(BQ$5,Schritt5_Gruppenbewertung!$G$11:$Z$11,0))="","",INDEX(Schritt5_Gruppenbewertung!$G$13:$Z$53,MATCH($X24,Schritt5_Gruppenbewertung!$D$13:$D$53,0),MATCH(BQ$5,Schritt5_Gruppenbewertung!$G$11:$Z$11,0))))</f>
        <v/>
      </c>
      <c r="BR24" s="92" t="str">
        <f>IF($X24="","",IF(INDEX(Schritt5_Gruppenbewertung!$G$13:$Z$53,MATCH($X24,Schritt5_Gruppenbewertung!$D$13:$D$53,0),MATCH(BR$5,Schritt5_Gruppenbewertung!$G$11:$Z$11,0))="","",INDEX(Schritt5_Gruppenbewertung!$G$13:$Z$53,MATCH($X24,Schritt5_Gruppenbewertung!$D$13:$D$53,0),MATCH(BR$5,Schritt5_Gruppenbewertung!$G$11:$Z$11,0))))</f>
        <v/>
      </c>
      <c r="BS24" s="92" t="str">
        <f>IF($X24="","",IF(INDEX(Schritt5_Gruppenbewertung!$G$13:$Z$53,MATCH($X24,Schritt5_Gruppenbewertung!$D$13:$D$53,0),MATCH(BS$5,Schritt5_Gruppenbewertung!$G$11:$Z$11,0))="","",INDEX(Schritt5_Gruppenbewertung!$G$13:$Z$53,MATCH($X24,Schritt5_Gruppenbewertung!$D$13:$D$53,0),MATCH(BS$5,Schritt5_Gruppenbewertung!$G$11:$Z$11,0))))</f>
        <v/>
      </c>
      <c r="BT24" s="92" t="str">
        <f>IF($X24="","",IF(INDEX(Schritt5_Gruppenbewertung!$G$13:$Z$53,MATCH($X24,Schritt5_Gruppenbewertung!$D$13:$D$53,0),MATCH(BT$5,Schritt5_Gruppenbewertung!$G$11:$Z$11,0))="","",INDEX(Schritt5_Gruppenbewertung!$G$13:$Z$53,MATCH($X24,Schritt5_Gruppenbewertung!$D$13:$D$53,0),MATCH(BT$5,Schritt5_Gruppenbewertung!$G$11:$Z$11,0))))</f>
        <v/>
      </c>
      <c r="BU24" s="92" t="str">
        <f>IF($X24="","",IF(INDEX(Schritt5_Gruppenbewertung!$G$13:$Z$53,MATCH($X24,Schritt5_Gruppenbewertung!$D$13:$D$53,0),MATCH(BU$5,Schritt5_Gruppenbewertung!$G$11:$Z$11,0))="","",INDEX(Schritt5_Gruppenbewertung!$G$13:$Z$53,MATCH($X24,Schritt5_Gruppenbewertung!$D$13:$D$53,0),MATCH(BU$5,Schritt5_Gruppenbewertung!$G$11:$Z$11,0))))</f>
        <v/>
      </c>
      <c r="BV24" s="92" t="str">
        <f>IF($X24="","",IF(INDEX(Schritt5_Gruppenbewertung!$G$13:$Z$53,MATCH($X24,Schritt5_Gruppenbewertung!$D$13:$D$53,0),MATCH(BV$5,Schritt5_Gruppenbewertung!$G$11:$Z$11,0))="","",INDEX(Schritt5_Gruppenbewertung!$G$13:$Z$53,MATCH($X24,Schritt5_Gruppenbewertung!$D$13:$D$53,0),MATCH(BV$5,Schritt5_Gruppenbewertung!$G$11:$Z$11,0))))</f>
        <v/>
      </c>
      <c r="BW24" s="92" t="str">
        <f>IF($X24="","",IF(INDEX(Schritt5_Gruppenbewertung!$G$13:$Z$53,MATCH($X24,Schritt5_Gruppenbewertung!$D$13:$D$53,0),MATCH(BW$5,Schritt5_Gruppenbewertung!$G$11:$Z$11,0))="","",INDEX(Schritt5_Gruppenbewertung!$G$13:$Z$53,MATCH($X24,Schritt5_Gruppenbewertung!$D$13:$D$53,0),MATCH(BW$5,Schritt5_Gruppenbewertung!$G$11:$Z$11,0))))</f>
        <v/>
      </c>
      <c r="BY24" s="239" t="str">
        <f t="shared" si="16"/>
        <v>13 Investitionsbedarf für Nutzer</v>
      </c>
    </row>
    <row r="25" spans="1:77" x14ac:dyDescent="0.25">
      <c r="A25" s="33" t="str">
        <f>Filter_Kriterienpruefung!N19</f>
        <v>WuNo | Nutzerorientierung</v>
      </c>
      <c r="B25" s="33" t="str">
        <f>IFERROR(INDEX(DROPDOWN!$L$8:$O$20,MATCH(Werte_Auswertung!$A25,DROPDOWN!$L$8:$L$20,0),4),"")</f>
        <v>WuNo</v>
      </c>
      <c r="C25" s="33" t="str">
        <f>IFERROR(INDEX(DROPDOWN!$L$8:$P$20,MATCH(Werte_Auswertung!$A25,DROPDOWN!$L$8:$L$20,0),5),"")</f>
        <v>Nutzerorientierung</v>
      </c>
      <c r="D25" s="33" t="str">
        <f t="shared" ref="D25:L25" si="51">C25</f>
        <v>Nutzerorientierung</v>
      </c>
      <c r="E25" s="33" t="str">
        <f t="shared" si="51"/>
        <v>Nutzerorientierung</v>
      </c>
      <c r="F25" s="33" t="str">
        <f t="shared" si="51"/>
        <v>Nutzerorientierung</v>
      </c>
      <c r="G25" s="33" t="str">
        <f t="shared" si="51"/>
        <v>Nutzerorientierung</v>
      </c>
      <c r="H25" s="33" t="str">
        <f t="shared" si="51"/>
        <v>Nutzerorientierung</v>
      </c>
      <c r="I25" s="33" t="str">
        <f t="shared" si="51"/>
        <v>Nutzerorientierung</v>
      </c>
      <c r="J25" s="33" t="str">
        <f t="shared" si="51"/>
        <v>Nutzerorientierung</v>
      </c>
      <c r="K25" s="33" t="str">
        <f t="shared" si="51"/>
        <v>Nutzerorientierung</v>
      </c>
      <c r="L25" s="33" t="str">
        <f t="shared" si="51"/>
        <v>Nutzerorientierung</v>
      </c>
      <c r="M25" s="33" t="str">
        <f t="shared" ref="M25:V25" si="52">L25</f>
        <v>Nutzerorientierung</v>
      </c>
      <c r="N25" s="33" t="str">
        <f t="shared" si="52"/>
        <v>Nutzerorientierung</v>
      </c>
      <c r="O25" s="33" t="str">
        <f t="shared" si="52"/>
        <v>Nutzerorientierung</v>
      </c>
      <c r="P25" s="33" t="str">
        <f t="shared" si="52"/>
        <v>Nutzerorientierung</v>
      </c>
      <c r="Q25" s="33" t="str">
        <f t="shared" si="52"/>
        <v>Nutzerorientierung</v>
      </c>
      <c r="R25" s="33" t="str">
        <f t="shared" si="52"/>
        <v>Nutzerorientierung</v>
      </c>
      <c r="S25" s="33" t="str">
        <f t="shared" si="52"/>
        <v>Nutzerorientierung</v>
      </c>
      <c r="T25" s="33" t="str">
        <f t="shared" si="52"/>
        <v>Nutzerorientierung</v>
      </c>
      <c r="U25" s="33" t="str">
        <f t="shared" si="52"/>
        <v>Nutzerorientierung</v>
      </c>
      <c r="V25" s="33" t="str">
        <f t="shared" si="52"/>
        <v>Nutzerorientierung</v>
      </c>
      <c r="W25" s="16">
        <f>Filter_Kriterienpruefung!M19</f>
        <v>14</v>
      </c>
      <c r="X25" s="15" t="str">
        <f>Filter_Kriterienpruefung!O19</f>
        <v>Erforderliche Nutzerkompetenz</v>
      </c>
      <c r="Y25" s="135">
        <f t="shared" si="2"/>
        <v>0.33333333333333331</v>
      </c>
      <c r="Z25" s="249">
        <f t="shared" si="13"/>
        <v>0.33333583333333333</v>
      </c>
      <c r="AA25" s="135">
        <f t="shared" si="3"/>
        <v>0</v>
      </c>
      <c r="AB25" s="135">
        <f t="shared" si="4"/>
        <v>0</v>
      </c>
      <c r="AC25" s="135">
        <f t="shared" si="5"/>
        <v>0</v>
      </c>
      <c r="AD25" s="135">
        <f t="shared" si="6"/>
        <v>0.5</v>
      </c>
      <c r="AE25" s="135">
        <f t="shared" si="7"/>
        <v>1</v>
      </c>
      <c r="AF25" s="30">
        <f>IF($X25="","",COUNT(INDEX(Schritt5_Gruppenbewertung!$G$13:$G$53,$BC25):INDEX(Schritt5_Gruppenbewertung!$Z$13:$Z$53,$BC25)))</f>
        <v>3</v>
      </c>
      <c r="AG25" s="112">
        <f t="shared" si="35"/>
        <v>0</v>
      </c>
      <c r="AH25" s="112">
        <f t="shared" si="35"/>
        <v>0</v>
      </c>
      <c r="AI25" s="112">
        <f t="shared" si="35"/>
        <v>0.66666666666666663</v>
      </c>
      <c r="AJ25" s="112">
        <f t="shared" si="35"/>
        <v>0.33333333333333331</v>
      </c>
      <c r="AK25" s="112">
        <f t="shared" si="35"/>
        <v>0</v>
      </c>
      <c r="AL25" s="112"/>
      <c r="AM25" s="112">
        <f t="shared" si="36"/>
        <v>0</v>
      </c>
      <c r="AN25" s="112">
        <f t="shared" si="36"/>
        <v>0</v>
      </c>
      <c r="AO25" s="112">
        <f t="shared" si="36"/>
        <v>2</v>
      </c>
      <c r="AP25" s="112">
        <f t="shared" si="36"/>
        <v>1</v>
      </c>
      <c r="AQ25" s="112">
        <f t="shared" si="36"/>
        <v>0</v>
      </c>
      <c r="AR25" s="112"/>
      <c r="AS25" s="4">
        <f t="shared" si="10"/>
        <v>0.22360679774997896</v>
      </c>
      <c r="AT25" s="112">
        <f t="shared" si="14"/>
        <v>0.5</v>
      </c>
      <c r="AU25" s="249">
        <f t="shared" si="15"/>
        <v>0.50000250000000002</v>
      </c>
      <c r="AV25" s="112"/>
      <c r="AW25" s="112"/>
      <c r="AX25" s="112"/>
      <c r="AY25" s="112"/>
      <c r="AZ25" s="112"/>
      <c r="BA25" s="112"/>
      <c r="BB25" s="112"/>
      <c r="BC25" s="30">
        <f>IF(X25="","",MATCH(X25,Schritt5_Gruppenbewertung!$D$13:$D$53,0))</f>
        <v>19</v>
      </c>
      <c r="BD25" s="92">
        <f>IF($X25="","",IF(INDEX(Schritt5_Gruppenbewertung!$G$13:$Z$53,MATCH($X25,Schritt5_Gruppenbewertung!$D$13:$D$53,0),MATCH(BD$5,Schritt5_Gruppenbewertung!$G$11:$Z$11,0))="","",INDEX(Schritt5_Gruppenbewertung!$G$13:$Z$53,MATCH($X25,Schritt5_Gruppenbewertung!$D$13:$D$53,0),MATCH(BD$5,Schritt5_Gruppenbewertung!$G$11:$Z$11,0))))</f>
        <v>1</v>
      </c>
      <c r="BE25" s="92">
        <f>IF($X25="","",IF(INDEX(Schritt5_Gruppenbewertung!$G$13:$Z$53,MATCH($X25,Schritt5_Gruppenbewertung!$D$13:$D$53,0),MATCH(BE$5,Schritt5_Gruppenbewertung!$G$11:$Z$11,0))="","",INDEX(Schritt5_Gruppenbewertung!$G$13:$Z$53,MATCH($X25,Schritt5_Gruppenbewertung!$D$13:$D$53,0),MATCH(BE$5,Schritt5_Gruppenbewertung!$G$11:$Z$11,0))))</f>
        <v>0</v>
      </c>
      <c r="BF25" s="92">
        <f>IF($X25="","",IF(INDEX(Schritt5_Gruppenbewertung!$G$13:$Z$53,MATCH($X25,Schritt5_Gruppenbewertung!$D$13:$D$53,0),MATCH(BF$5,Schritt5_Gruppenbewertung!$G$11:$Z$11,0))="","",INDEX(Schritt5_Gruppenbewertung!$G$13:$Z$53,MATCH($X25,Schritt5_Gruppenbewertung!$D$13:$D$53,0),MATCH(BF$5,Schritt5_Gruppenbewertung!$G$11:$Z$11,0))))</f>
        <v>0</v>
      </c>
      <c r="BG25" s="92" t="str">
        <f>IF($X25="","",IF(INDEX(Schritt5_Gruppenbewertung!$G$13:$Z$53,MATCH($X25,Schritt5_Gruppenbewertung!$D$13:$D$53,0),MATCH(BG$5,Schritt5_Gruppenbewertung!$G$11:$Z$11,0))="","",INDEX(Schritt5_Gruppenbewertung!$G$13:$Z$53,MATCH($X25,Schritt5_Gruppenbewertung!$D$13:$D$53,0),MATCH(BG$5,Schritt5_Gruppenbewertung!$G$11:$Z$11,0))))</f>
        <v/>
      </c>
      <c r="BH25" s="92" t="str">
        <f>IF($X25="","",IF(INDEX(Schritt5_Gruppenbewertung!$G$13:$Z$53,MATCH($X25,Schritt5_Gruppenbewertung!$D$13:$D$53,0),MATCH(BH$5,Schritt5_Gruppenbewertung!$G$11:$Z$11,0))="","",INDEX(Schritt5_Gruppenbewertung!$G$13:$Z$53,MATCH($X25,Schritt5_Gruppenbewertung!$D$13:$D$53,0),MATCH(BH$5,Schritt5_Gruppenbewertung!$G$11:$Z$11,0))))</f>
        <v/>
      </c>
      <c r="BI25" s="92" t="str">
        <f>IF($X25="","",IF(INDEX(Schritt5_Gruppenbewertung!$G$13:$Z$53,MATCH($X25,Schritt5_Gruppenbewertung!$D$13:$D$53,0),MATCH(BI$5,Schritt5_Gruppenbewertung!$G$11:$Z$11,0))="","",INDEX(Schritt5_Gruppenbewertung!$G$13:$Z$53,MATCH($X25,Schritt5_Gruppenbewertung!$D$13:$D$53,0),MATCH(BI$5,Schritt5_Gruppenbewertung!$G$11:$Z$11,0))))</f>
        <v/>
      </c>
      <c r="BJ25" s="92" t="str">
        <f>IF($X25="","",IF(INDEX(Schritt5_Gruppenbewertung!$G$13:$Z$53,MATCH($X25,Schritt5_Gruppenbewertung!$D$13:$D$53,0),MATCH(BJ$5,Schritt5_Gruppenbewertung!$G$11:$Z$11,0))="","",INDEX(Schritt5_Gruppenbewertung!$G$13:$Z$53,MATCH($X25,Schritt5_Gruppenbewertung!$D$13:$D$53,0),MATCH(BJ$5,Schritt5_Gruppenbewertung!$G$11:$Z$11,0))))</f>
        <v/>
      </c>
      <c r="BK25" s="92" t="str">
        <f>IF($X25="","",IF(INDEX(Schritt5_Gruppenbewertung!$G$13:$Z$53,MATCH($X25,Schritt5_Gruppenbewertung!$D$13:$D$53,0),MATCH(BK$5,Schritt5_Gruppenbewertung!$G$11:$Z$11,0))="","",INDEX(Schritt5_Gruppenbewertung!$G$13:$Z$53,MATCH($X25,Schritt5_Gruppenbewertung!$D$13:$D$53,0),MATCH(BK$5,Schritt5_Gruppenbewertung!$G$11:$Z$11,0))))</f>
        <v/>
      </c>
      <c r="BL25" s="92" t="str">
        <f>IF($X25="","",IF(INDEX(Schritt5_Gruppenbewertung!$G$13:$Z$53,MATCH($X25,Schritt5_Gruppenbewertung!$D$13:$D$53,0),MATCH(BL$5,Schritt5_Gruppenbewertung!$G$11:$Z$11,0))="","",INDEX(Schritt5_Gruppenbewertung!$G$13:$Z$53,MATCH($X25,Schritt5_Gruppenbewertung!$D$13:$D$53,0),MATCH(BL$5,Schritt5_Gruppenbewertung!$G$11:$Z$11,0))))</f>
        <v/>
      </c>
      <c r="BM25" s="92" t="str">
        <f>IF($X25="","",IF(INDEX(Schritt5_Gruppenbewertung!$G$13:$Z$53,MATCH($X25,Schritt5_Gruppenbewertung!$D$13:$D$53,0),MATCH(BM$5,Schritt5_Gruppenbewertung!$G$11:$Z$11,0))="","",INDEX(Schritt5_Gruppenbewertung!$G$13:$Z$53,MATCH($X25,Schritt5_Gruppenbewertung!$D$13:$D$53,0),MATCH(BM$5,Schritt5_Gruppenbewertung!$G$11:$Z$11,0))))</f>
        <v/>
      </c>
      <c r="BN25" s="92" t="str">
        <f>IF($X25="","",IF(INDEX(Schritt5_Gruppenbewertung!$G$13:$Z$53,MATCH($X25,Schritt5_Gruppenbewertung!$D$13:$D$53,0),MATCH(BN$5,Schritt5_Gruppenbewertung!$G$11:$Z$11,0))="","",INDEX(Schritt5_Gruppenbewertung!$G$13:$Z$53,MATCH($X25,Schritt5_Gruppenbewertung!$D$13:$D$53,0),MATCH(BN$5,Schritt5_Gruppenbewertung!$G$11:$Z$11,0))))</f>
        <v/>
      </c>
      <c r="BO25" s="92" t="str">
        <f>IF($X25="","",IF(INDEX(Schritt5_Gruppenbewertung!$G$13:$Z$53,MATCH($X25,Schritt5_Gruppenbewertung!$D$13:$D$53,0),MATCH(BO$5,Schritt5_Gruppenbewertung!$G$11:$Z$11,0))="","",INDEX(Schritt5_Gruppenbewertung!$G$13:$Z$53,MATCH($X25,Schritt5_Gruppenbewertung!$D$13:$D$53,0),MATCH(BO$5,Schritt5_Gruppenbewertung!$G$11:$Z$11,0))))</f>
        <v/>
      </c>
      <c r="BP25" s="92" t="str">
        <f>IF($X25="","",IF(INDEX(Schritt5_Gruppenbewertung!$G$13:$Z$53,MATCH($X25,Schritt5_Gruppenbewertung!$D$13:$D$53,0),MATCH(BP$5,Schritt5_Gruppenbewertung!$G$11:$Z$11,0))="","",INDEX(Schritt5_Gruppenbewertung!$G$13:$Z$53,MATCH($X25,Schritt5_Gruppenbewertung!$D$13:$D$53,0),MATCH(BP$5,Schritt5_Gruppenbewertung!$G$11:$Z$11,0))))</f>
        <v/>
      </c>
      <c r="BQ25" s="92" t="str">
        <f>IF($X25="","",IF(INDEX(Schritt5_Gruppenbewertung!$G$13:$Z$53,MATCH($X25,Schritt5_Gruppenbewertung!$D$13:$D$53,0),MATCH(BQ$5,Schritt5_Gruppenbewertung!$G$11:$Z$11,0))="","",INDEX(Schritt5_Gruppenbewertung!$G$13:$Z$53,MATCH($X25,Schritt5_Gruppenbewertung!$D$13:$D$53,0),MATCH(BQ$5,Schritt5_Gruppenbewertung!$G$11:$Z$11,0))))</f>
        <v/>
      </c>
      <c r="BR25" s="92" t="str">
        <f>IF($X25="","",IF(INDEX(Schritt5_Gruppenbewertung!$G$13:$Z$53,MATCH($X25,Schritt5_Gruppenbewertung!$D$13:$D$53,0),MATCH(BR$5,Schritt5_Gruppenbewertung!$G$11:$Z$11,0))="","",INDEX(Schritt5_Gruppenbewertung!$G$13:$Z$53,MATCH($X25,Schritt5_Gruppenbewertung!$D$13:$D$53,0),MATCH(BR$5,Schritt5_Gruppenbewertung!$G$11:$Z$11,0))))</f>
        <v/>
      </c>
      <c r="BS25" s="92" t="str">
        <f>IF($X25="","",IF(INDEX(Schritt5_Gruppenbewertung!$G$13:$Z$53,MATCH($X25,Schritt5_Gruppenbewertung!$D$13:$D$53,0),MATCH(BS$5,Schritt5_Gruppenbewertung!$G$11:$Z$11,0))="","",INDEX(Schritt5_Gruppenbewertung!$G$13:$Z$53,MATCH($X25,Schritt5_Gruppenbewertung!$D$13:$D$53,0),MATCH(BS$5,Schritt5_Gruppenbewertung!$G$11:$Z$11,0))))</f>
        <v/>
      </c>
      <c r="BT25" s="92" t="str">
        <f>IF($X25="","",IF(INDEX(Schritt5_Gruppenbewertung!$G$13:$Z$53,MATCH($X25,Schritt5_Gruppenbewertung!$D$13:$D$53,0),MATCH(BT$5,Schritt5_Gruppenbewertung!$G$11:$Z$11,0))="","",INDEX(Schritt5_Gruppenbewertung!$G$13:$Z$53,MATCH($X25,Schritt5_Gruppenbewertung!$D$13:$D$53,0),MATCH(BT$5,Schritt5_Gruppenbewertung!$G$11:$Z$11,0))))</f>
        <v/>
      </c>
      <c r="BU25" s="92" t="str">
        <f>IF($X25="","",IF(INDEX(Schritt5_Gruppenbewertung!$G$13:$Z$53,MATCH($X25,Schritt5_Gruppenbewertung!$D$13:$D$53,0),MATCH(BU$5,Schritt5_Gruppenbewertung!$G$11:$Z$11,0))="","",INDEX(Schritt5_Gruppenbewertung!$G$13:$Z$53,MATCH($X25,Schritt5_Gruppenbewertung!$D$13:$D$53,0),MATCH(BU$5,Schritt5_Gruppenbewertung!$G$11:$Z$11,0))))</f>
        <v/>
      </c>
      <c r="BV25" s="92" t="str">
        <f>IF($X25="","",IF(INDEX(Schritt5_Gruppenbewertung!$G$13:$Z$53,MATCH($X25,Schritt5_Gruppenbewertung!$D$13:$D$53,0),MATCH(BV$5,Schritt5_Gruppenbewertung!$G$11:$Z$11,0))="","",INDEX(Schritt5_Gruppenbewertung!$G$13:$Z$53,MATCH($X25,Schritt5_Gruppenbewertung!$D$13:$D$53,0),MATCH(BV$5,Schritt5_Gruppenbewertung!$G$11:$Z$11,0))))</f>
        <v/>
      </c>
      <c r="BW25" s="92" t="str">
        <f>IF($X25="","",IF(INDEX(Schritt5_Gruppenbewertung!$G$13:$Z$53,MATCH($X25,Schritt5_Gruppenbewertung!$D$13:$D$53,0),MATCH(BW$5,Schritt5_Gruppenbewertung!$G$11:$Z$11,0))="","",INDEX(Schritt5_Gruppenbewertung!$G$13:$Z$53,MATCH($X25,Schritt5_Gruppenbewertung!$D$13:$D$53,0),MATCH(BW$5,Schritt5_Gruppenbewertung!$G$11:$Z$11,0))))</f>
        <v/>
      </c>
      <c r="BY25" s="239" t="str">
        <f t="shared" si="16"/>
        <v>14 Erforderliche Nutzerkompetenz</v>
      </c>
    </row>
    <row r="26" spans="1:77" x14ac:dyDescent="0.25">
      <c r="A26" s="33" t="str">
        <f>Filter_Kriterienpruefung!N20</f>
        <v>WuNo | Nutzerorientierung</v>
      </c>
      <c r="B26" s="33" t="str">
        <f>IFERROR(INDEX(DROPDOWN!$L$8:$O$20,MATCH(Werte_Auswertung!$A26,DROPDOWN!$L$8:$L$20,0),4),"")</f>
        <v>WuNo</v>
      </c>
      <c r="C26" s="33" t="str">
        <f>IFERROR(INDEX(DROPDOWN!$L$8:$P$20,MATCH(Werte_Auswertung!$A26,DROPDOWN!$L$8:$L$20,0),5),"")</f>
        <v>Nutzerorientierung</v>
      </c>
      <c r="D26" s="33" t="str">
        <f t="shared" ref="D26:L26" si="53">C26</f>
        <v>Nutzerorientierung</v>
      </c>
      <c r="E26" s="33" t="str">
        <f t="shared" si="53"/>
        <v>Nutzerorientierung</v>
      </c>
      <c r="F26" s="33" t="str">
        <f t="shared" si="53"/>
        <v>Nutzerorientierung</v>
      </c>
      <c r="G26" s="33" t="str">
        <f t="shared" si="53"/>
        <v>Nutzerorientierung</v>
      </c>
      <c r="H26" s="33" t="str">
        <f t="shared" si="53"/>
        <v>Nutzerorientierung</v>
      </c>
      <c r="I26" s="33" t="str">
        <f t="shared" si="53"/>
        <v>Nutzerorientierung</v>
      </c>
      <c r="J26" s="33" t="str">
        <f t="shared" si="53"/>
        <v>Nutzerorientierung</v>
      </c>
      <c r="K26" s="33" t="str">
        <f t="shared" si="53"/>
        <v>Nutzerorientierung</v>
      </c>
      <c r="L26" s="33" t="str">
        <f t="shared" si="53"/>
        <v>Nutzerorientierung</v>
      </c>
      <c r="M26" s="33" t="str">
        <f t="shared" ref="M26:V26" si="54">L26</f>
        <v>Nutzerorientierung</v>
      </c>
      <c r="N26" s="33" t="str">
        <f t="shared" si="54"/>
        <v>Nutzerorientierung</v>
      </c>
      <c r="O26" s="33" t="str">
        <f t="shared" si="54"/>
        <v>Nutzerorientierung</v>
      </c>
      <c r="P26" s="33" t="str">
        <f t="shared" si="54"/>
        <v>Nutzerorientierung</v>
      </c>
      <c r="Q26" s="33" t="str">
        <f t="shared" si="54"/>
        <v>Nutzerorientierung</v>
      </c>
      <c r="R26" s="33" t="str">
        <f t="shared" si="54"/>
        <v>Nutzerorientierung</v>
      </c>
      <c r="S26" s="33" t="str">
        <f t="shared" si="54"/>
        <v>Nutzerorientierung</v>
      </c>
      <c r="T26" s="33" t="str">
        <f t="shared" si="54"/>
        <v>Nutzerorientierung</v>
      </c>
      <c r="U26" s="33" t="str">
        <f t="shared" si="54"/>
        <v>Nutzerorientierung</v>
      </c>
      <c r="V26" s="33" t="str">
        <f t="shared" si="54"/>
        <v>Nutzerorientierung</v>
      </c>
      <c r="W26" s="16" t="str">
        <f>Filter_Kriterienpruefung!M20</f>
        <v>15a</v>
      </c>
      <c r="X26" s="15" t="str">
        <f>Filter_Kriterienpruefung!O20</f>
        <v>Endverbraucherpreis (System A)</v>
      </c>
      <c r="Y26" s="135">
        <f t="shared" si="2"/>
        <v>-1</v>
      </c>
      <c r="Z26" s="249">
        <f t="shared" si="13"/>
        <v>-0.99999740000000004</v>
      </c>
      <c r="AA26" s="135">
        <f t="shared" si="3"/>
        <v>-2</v>
      </c>
      <c r="AB26" s="135">
        <f t="shared" si="4"/>
        <v>-1.5</v>
      </c>
      <c r="AC26" s="135">
        <f t="shared" si="5"/>
        <v>-1</v>
      </c>
      <c r="AD26" s="135">
        <f t="shared" si="6"/>
        <v>-0.5</v>
      </c>
      <c r="AE26" s="135">
        <f t="shared" si="7"/>
        <v>0</v>
      </c>
      <c r="AF26" s="30">
        <f>IF($X26="","",COUNT(INDEX(Schritt5_Gruppenbewertung!$G$13:$G$53,$BC26):INDEX(Schritt5_Gruppenbewertung!$Z$13:$Z$53,$BC26)))</f>
        <v>3</v>
      </c>
      <c r="AG26" s="112">
        <f t="shared" si="35"/>
        <v>0.33333333333333331</v>
      </c>
      <c r="AH26" s="112">
        <f t="shared" si="35"/>
        <v>0.33333333333333331</v>
      </c>
      <c r="AI26" s="112">
        <f t="shared" si="35"/>
        <v>0.33333333333333331</v>
      </c>
      <c r="AJ26" s="112">
        <f t="shared" si="35"/>
        <v>0</v>
      </c>
      <c r="AK26" s="112">
        <f t="shared" si="35"/>
        <v>0</v>
      </c>
      <c r="AL26" s="112"/>
      <c r="AM26" s="112">
        <f t="shared" si="36"/>
        <v>1</v>
      </c>
      <c r="AN26" s="112">
        <f t="shared" si="36"/>
        <v>1</v>
      </c>
      <c r="AO26" s="112">
        <f t="shared" si="36"/>
        <v>1</v>
      </c>
      <c r="AP26" s="112">
        <f t="shared" si="36"/>
        <v>0</v>
      </c>
      <c r="AQ26" s="112">
        <f t="shared" si="36"/>
        <v>0</v>
      </c>
      <c r="AR26" s="112"/>
      <c r="AS26" s="4">
        <f t="shared" si="10"/>
        <v>0.48936048492959289</v>
      </c>
      <c r="AT26" s="112">
        <f t="shared" si="14"/>
        <v>1</v>
      </c>
      <c r="AU26" s="249">
        <f t="shared" si="15"/>
        <v>1.0000026</v>
      </c>
      <c r="AV26" s="112"/>
      <c r="AW26" s="112"/>
      <c r="AX26" s="112"/>
      <c r="AY26" s="112"/>
      <c r="AZ26" s="112"/>
      <c r="BA26" s="112"/>
      <c r="BB26" s="112"/>
      <c r="BC26" s="30">
        <f>IF(X26="","",MATCH(X26,Schritt5_Gruppenbewertung!$D$13:$D$53,0))</f>
        <v>20</v>
      </c>
      <c r="BD26" s="92">
        <f>IF($X26="","",IF(INDEX(Schritt5_Gruppenbewertung!$G$13:$Z$53,MATCH($X26,Schritt5_Gruppenbewertung!$D$13:$D$53,0),MATCH(BD$5,Schritt5_Gruppenbewertung!$G$11:$Z$11,0))="","",INDEX(Schritt5_Gruppenbewertung!$G$13:$Z$53,MATCH($X26,Schritt5_Gruppenbewertung!$D$13:$D$53,0),MATCH(BD$5,Schritt5_Gruppenbewertung!$G$11:$Z$11,0))))</f>
        <v>-2</v>
      </c>
      <c r="BE26" s="92">
        <f>IF($X26="","",IF(INDEX(Schritt5_Gruppenbewertung!$G$13:$Z$53,MATCH($X26,Schritt5_Gruppenbewertung!$D$13:$D$53,0),MATCH(BE$5,Schritt5_Gruppenbewertung!$G$11:$Z$11,0))="","",INDEX(Schritt5_Gruppenbewertung!$G$13:$Z$53,MATCH($X26,Schritt5_Gruppenbewertung!$D$13:$D$53,0),MATCH(BE$5,Schritt5_Gruppenbewertung!$G$11:$Z$11,0))))</f>
        <v>-1</v>
      </c>
      <c r="BF26" s="92">
        <f>IF($X26="","",IF(INDEX(Schritt5_Gruppenbewertung!$G$13:$Z$53,MATCH($X26,Schritt5_Gruppenbewertung!$D$13:$D$53,0),MATCH(BF$5,Schritt5_Gruppenbewertung!$G$11:$Z$11,0))="","",INDEX(Schritt5_Gruppenbewertung!$G$13:$Z$53,MATCH($X26,Schritt5_Gruppenbewertung!$D$13:$D$53,0),MATCH(BF$5,Schritt5_Gruppenbewertung!$G$11:$Z$11,0))))</f>
        <v>0</v>
      </c>
      <c r="BG26" s="92" t="str">
        <f>IF($X26="","",IF(INDEX(Schritt5_Gruppenbewertung!$G$13:$Z$53,MATCH($X26,Schritt5_Gruppenbewertung!$D$13:$D$53,0),MATCH(BG$5,Schritt5_Gruppenbewertung!$G$11:$Z$11,0))="","",INDEX(Schritt5_Gruppenbewertung!$G$13:$Z$53,MATCH($X26,Schritt5_Gruppenbewertung!$D$13:$D$53,0),MATCH(BG$5,Schritt5_Gruppenbewertung!$G$11:$Z$11,0))))</f>
        <v/>
      </c>
      <c r="BH26" s="92" t="str">
        <f>IF($X26="","",IF(INDEX(Schritt5_Gruppenbewertung!$G$13:$Z$53,MATCH($X26,Schritt5_Gruppenbewertung!$D$13:$D$53,0),MATCH(BH$5,Schritt5_Gruppenbewertung!$G$11:$Z$11,0))="","",INDEX(Schritt5_Gruppenbewertung!$G$13:$Z$53,MATCH($X26,Schritt5_Gruppenbewertung!$D$13:$D$53,0),MATCH(BH$5,Schritt5_Gruppenbewertung!$G$11:$Z$11,0))))</f>
        <v/>
      </c>
      <c r="BI26" s="92" t="str">
        <f>IF($X26="","",IF(INDEX(Schritt5_Gruppenbewertung!$G$13:$Z$53,MATCH($X26,Schritt5_Gruppenbewertung!$D$13:$D$53,0),MATCH(BI$5,Schritt5_Gruppenbewertung!$G$11:$Z$11,0))="","",INDEX(Schritt5_Gruppenbewertung!$G$13:$Z$53,MATCH($X26,Schritt5_Gruppenbewertung!$D$13:$D$53,0),MATCH(BI$5,Schritt5_Gruppenbewertung!$G$11:$Z$11,0))))</f>
        <v/>
      </c>
      <c r="BJ26" s="92" t="str">
        <f>IF($X26="","",IF(INDEX(Schritt5_Gruppenbewertung!$G$13:$Z$53,MATCH($X26,Schritt5_Gruppenbewertung!$D$13:$D$53,0),MATCH(BJ$5,Schritt5_Gruppenbewertung!$G$11:$Z$11,0))="","",INDEX(Schritt5_Gruppenbewertung!$G$13:$Z$53,MATCH($X26,Schritt5_Gruppenbewertung!$D$13:$D$53,0),MATCH(BJ$5,Schritt5_Gruppenbewertung!$G$11:$Z$11,0))))</f>
        <v/>
      </c>
      <c r="BK26" s="92" t="str">
        <f>IF($X26="","",IF(INDEX(Schritt5_Gruppenbewertung!$G$13:$Z$53,MATCH($X26,Schritt5_Gruppenbewertung!$D$13:$D$53,0),MATCH(BK$5,Schritt5_Gruppenbewertung!$G$11:$Z$11,0))="","",INDEX(Schritt5_Gruppenbewertung!$G$13:$Z$53,MATCH($X26,Schritt5_Gruppenbewertung!$D$13:$D$53,0),MATCH(BK$5,Schritt5_Gruppenbewertung!$G$11:$Z$11,0))))</f>
        <v/>
      </c>
      <c r="BL26" s="92" t="str">
        <f>IF($X26="","",IF(INDEX(Schritt5_Gruppenbewertung!$G$13:$Z$53,MATCH($X26,Schritt5_Gruppenbewertung!$D$13:$D$53,0),MATCH(BL$5,Schritt5_Gruppenbewertung!$G$11:$Z$11,0))="","",INDEX(Schritt5_Gruppenbewertung!$G$13:$Z$53,MATCH($X26,Schritt5_Gruppenbewertung!$D$13:$D$53,0),MATCH(BL$5,Schritt5_Gruppenbewertung!$G$11:$Z$11,0))))</f>
        <v/>
      </c>
      <c r="BM26" s="92" t="str">
        <f>IF($X26="","",IF(INDEX(Schritt5_Gruppenbewertung!$G$13:$Z$53,MATCH($X26,Schritt5_Gruppenbewertung!$D$13:$D$53,0),MATCH(BM$5,Schritt5_Gruppenbewertung!$G$11:$Z$11,0))="","",INDEX(Schritt5_Gruppenbewertung!$G$13:$Z$53,MATCH($X26,Schritt5_Gruppenbewertung!$D$13:$D$53,0),MATCH(BM$5,Schritt5_Gruppenbewertung!$G$11:$Z$11,0))))</f>
        <v/>
      </c>
      <c r="BN26" s="92" t="str">
        <f>IF($X26="","",IF(INDEX(Schritt5_Gruppenbewertung!$G$13:$Z$53,MATCH($X26,Schritt5_Gruppenbewertung!$D$13:$D$53,0),MATCH(BN$5,Schritt5_Gruppenbewertung!$G$11:$Z$11,0))="","",INDEX(Schritt5_Gruppenbewertung!$G$13:$Z$53,MATCH($X26,Schritt5_Gruppenbewertung!$D$13:$D$53,0),MATCH(BN$5,Schritt5_Gruppenbewertung!$G$11:$Z$11,0))))</f>
        <v/>
      </c>
      <c r="BO26" s="92" t="str">
        <f>IF($X26="","",IF(INDEX(Schritt5_Gruppenbewertung!$G$13:$Z$53,MATCH($X26,Schritt5_Gruppenbewertung!$D$13:$D$53,0),MATCH(BO$5,Schritt5_Gruppenbewertung!$G$11:$Z$11,0))="","",INDEX(Schritt5_Gruppenbewertung!$G$13:$Z$53,MATCH($X26,Schritt5_Gruppenbewertung!$D$13:$D$53,0),MATCH(BO$5,Schritt5_Gruppenbewertung!$G$11:$Z$11,0))))</f>
        <v/>
      </c>
      <c r="BP26" s="92" t="str">
        <f>IF($X26="","",IF(INDEX(Schritt5_Gruppenbewertung!$G$13:$Z$53,MATCH($X26,Schritt5_Gruppenbewertung!$D$13:$D$53,0),MATCH(BP$5,Schritt5_Gruppenbewertung!$G$11:$Z$11,0))="","",INDEX(Schritt5_Gruppenbewertung!$G$13:$Z$53,MATCH($X26,Schritt5_Gruppenbewertung!$D$13:$D$53,0),MATCH(BP$5,Schritt5_Gruppenbewertung!$G$11:$Z$11,0))))</f>
        <v/>
      </c>
      <c r="BQ26" s="92" t="str">
        <f>IF($X26="","",IF(INDEX(Schritt5_Gruppenbewertung!$G$13:$Z$53,MATCH($X26,Schritt5_Gruppenbewertung!$D$13:$D$53,0),MATCH(BQ$5,Schritt5_Gruppenbewertung!$G$11:$Z$11,0))="","",INDEX(Schritt5_Gruppenbewertung!$G$13:$Z$53,MATCH($X26,Schritt5_Gruppenbewertung!$D$13:$D$53,0),MATCH(BQ$5,Schritt5_Gruppenbewertung!$G$11:$Z$11,0))))</f>
        <v/>
      </c>
      <c r="BR26" s="92" t="str">
        <f>IF($X26="","",IF(INDEX(Schritt5_Gruppenbewertung!$G$13:$Z$53,MATCH($X26,Schritt5_Gruppenbewertung!$D$13:$D$53,0),MATCH(BR$5,Schritt5_Gruppenbewertung!$G$11:$Z$11,0))="","",INDEX(Schritt5_Gruppenbewertung!$G$13:$Z$53,MATCH($X26,Schritt5_Gruppenbewertung!$D$13:$D$53,0),MATCH(BR$5,Schritt5_Gruppenbewertung!$G$11:$Z$11,0))))</f>
        <v/>
      </c>
      <c r="BS26" s="92" t="str">
        <f>IF($X26="","",IF(INDEX(Schritt5_Gruppenbewertung!$G$13:$Z$53,MATCH($X26,Schritt5_Gruppenbewertung!$D$13:$D$53,0),MATCH(BS$5,Schritt5_Gruppenbewertung!$G$11:$Z$11,0))="","",INDEX(Schritt5_Gruppenbewertung!$G$13:$Z$53,MATCH($X26,Schritt5_Gruppenbewertung!$D$13:$D$53,0),MATCH(BS$5,Schritt5_Gruppenbewertung!$G$11:$Z$11,0))))</f>
        <v/>
      </c>
      <c r="BT26" s="92" t="str">
        <f>IF($X26="","",IF(INDEX(Schritt5_Gruppenbewertung!$G$13:$Z$53,MATCH($X26,Schritt5_Gruppenbewertung!$D$13:$D$53,0),MATCH(BT$5,Schritt5_Gruppenbewertung!$G$11:$Z$11,0))="","",INDEX(Schritt5_Gruppenbewertung!$G$13:$Z$53,MATCH($X26,Schritt5_Gruppenbewertung!$D$13:$D$53,0),MATCH(BT$5,Schritt5_Gruppenbewertung!$G$11:$Z$11,0))))</f>
        <v/>
      </c>
      <c r="BU26" s="92" t="str">
        <f>IF($X26="","",IF(INDEX(Schritt5_Gruppenbewertung!$G$13:$Z$53,MATCH($X26,Schritt5_Gruppenbewertung!$D$13:$D$53,0),MATCH(BU$5,Schritt5_Gruppenbewertung!$G$11:$Z$11,0))="","",INDEX(Schritt5_Gruppenbewertung!$G$13:$Z$53,MATCH($X26,Schritt5_Gruppenbewertung!$D$13:$D$53,0),MATCH(BU$5,Schritt5_Gruppenbewertung!$G$11:$Z$11,0))))</f>
        <v/>
      </c>
      <c r="BV26" s="92" t="str">
        <f>IF($X26="","",IF(INDEX(Schritt5_Gruppenbewertung!$G$13:$Z$53,MATCH($X26,Schritt5_Gruppenbewertung!$D$13:$D$53,0),MATCH(BV$5,Schritt5_Gruppenbewertung!$G$11:$Z$11,0))="","",INDEX(Schritt5_Gruppenbewertung!$G$13:$Z$53,MATCH($X26,Schritt5_Gruppenbewertung!$D$13:$D$53,0),MATCH(BV$5,Schritt5_Gruppenbewertung!$G$11:$Z$11,0))))</f>
        <v/>
      </c>
      <c r="BW26" s="92" t="str">
        <f>IF($X26="","",IF(INDEX(Schritt5_Gruppenbewertung!$G$13:$Z$53,MATCH($X26,Schritt5_Gruppenbewertung!$D$13:$D$53,0),MATCH(BW$5,Schritt5_Gruppenbewertung!$G$11:$Z$11,0))="","",INDEX(Schritt5_Gruppenbewertung!$G$13:$Z$53,MATCH($X26,Schritt5_Gruppenbewertung!$D$13:$D$53,0),MATCH(BW$5,Schritt5_Gruppenbewertung!$G$11:$Z$11,0))))</f>
        <v/>
      </c>
      <c r="BY26" s="239" t="str">
        <f t="shared" si="16"/>
        <v>15a Endverbraucherpreis (System A)</v>
      </c>
    </row>
    <row r="27" spans="1:77" x14ac:dyDescent="0.25">
      <c r="A27" s="33" t="str">
        <f>Filter_Kriterienpruefung!N21</f>
        <v>WuNo | Nutzerorientierung</v>
      </c>
      <c r="B27" s="33" t="str">
        <f>IFERROR(INDEX(DROPDOWN!$L$8:$O$20,MATCH(Werte_Auswertung!$A27,DROPDOWN!$L$8:$L$20,0),4),"")</f>
        <v>WuNo</v>
      </c>
      <c r="C27" s="33" t="str">
        <f>IFERROR(INDEX(DROPDOWN!$L$8:$P$20,MATCH(Werte_Auswertung!$A27,DROPDOWN!$L$8:$L$20,0),5),"")</f>
        <v>Nutzerorientierung</v>
      </c>
      <c r="D27" s="33" t="str">
        <f t="shared" ref="D27:L27" si="55">C27</f>
        <v>Nutzerorientierung</v>
      </c>
      <c r="E27" s="33" t="str">
        <f t="shared" si="55"/>
        <v>Nutzerorientierung</v>
      </c>
      <c r="F27" s="33" t="str">
        <f t="shared" si="55"/>
        <v>Nutzerorientierung</v>
      </c>
      <c r="G27" s="33" t="str">
        <f t="shared" si="55"/>
        <v>Nutzerorientierung</v>
      </c>
      <c r="H27" s="33" t="str">
        <f t="shared" si="55"/>
        <v>Nutzerorientierung</v>
      </c>
      <c r="I27" s="33" t="str">
        <f t="shared" si="55"/>
        <v>Nutzerorientierung</v>
      </c>
      <c r="J27" s="33" t="str">
        <f t="shared" si="55"/>
        <v>Nutzerorientierung</v>
      </c>
      <c r="K27" s="33" t="str">
        <f t="shared" si="55"/>
        <v>Nutzerorientierung</v>
      </c>
      <c r="L27" s="33" t="str">
        <f t="shared" si="55"/>
        <v>Nutzerorientierung</v>
      </c>
      <c r="M27" s="33" t="str">
        <f t="shared" ref="M27:V27" si="56">L27</f>
        <v>Nutzerorientierung</v>
      </c>
      <c r="N27" s="33" t="str">
        <f t="shared" si="56"/>
        <v>Nutzerorientierung</v>
      </c>
      <c r="O27" s="33" t="str">
        <f t="shared" si="56"/>
        <v>Nutzerorientierung</v>
      </c>
      <c r="P27" s="33" t="str">
        <f t="shared" si="56"/>
        <v>Nutzerorientierung</v>
      </c>
      <c r="Q27" s="33" t="str">
        <f t="shared" si="56"/>
        <v>Nutzerorientierung</v>
      </c>
      <c r="R27" s="33" t="str">
        <f t="shared" si="56"/>
        <v>Nutzerorientierung</v>
      </c>
      <c r="S27" s="33" t="str">
        <f t="shared" si="56"/>
        <v>Nutzerorientierung</v>
      </c>
      <c r="T27" s="33" t="str">
        <f t="shared" si="56"/>
        <v>Nutzerorientierung</v>
      </c>
      <c r="U27" s="33" t="str">
        <f t="shared" si="56"/>
        <v>Nutzerorientierung</v>
      </c>
      <c r="V27" s="33" t="str">
        <f t="shared" si="56"/>
        <v>Nutzerorientierung</v>
      </c>
      <c r="W27" s="16" t="str">
        <f>Filter_Kriterienpruefung!M21</f>
        <v>15b</v>
      </c>
      <c r="X27" s="15" t="str">
        <f>Filter_Kriterienpruefung!O21</f>
        <v>Endverbraucherpreis (System B)</v>
      </c>
      <c r="Y27" s="135">
        <f t="shared" si="2"/>
        <v>0.66666666666666663</v>
      </c>
      <c r="Z27" s="249">
        <f t="shared" si="13"/>
        <v>0.66666936666666665</v>
      </c>
      <c r="AA27" s="135">
        <f t="shared" si="3"/>
        <v>-1</v>
      </c>
      <c r="AB27" s="135">
        <f t="shared" si="4"/>
        <v>0</v>
      </c>
      <c r="AC27" s="135">
        <f t="shared" si="5"/>
        <v>1</v>
      </c>
      <c r="AD27" s="135">
        <f t="shared" si="6"/>
        <v>1.5</v>
      </c>
      <c r="AE27" s="135">
        <f t="shared" si="7"/>
        <v>2</v>
      </c>
      <c r="AF27" s="30">
        <f>IF($X27="","",COUNT(INDEX(Schritt5_Gruppenbewertung!$G$13:$G$53,$BC27):INDEX(Schritt5_Gruppenbewertung!$Z$13:$Z$53,$BC27)))</f>
        <v>3</v>
      </c>
      <c r="AG27" s="112">
        <f t="shared" ref="AG27:AK36" si="57">IFERROR(COUNTIF($BD27:$BW27,AG$6)/$AF27,"")</f>
        <v>0</v>
      </c>
      <c r="AH27" s="112">
        <f t="shared" si="57"/>
        <v>0.33333333333333331</v>
      </c>
      <c r="AI27" s="112">
        <f t="shared" si="57"/>
        <v>0</v>
      </c>
      <c r="AJ27" s="112">
        <f t="shared" si="57"/>
        <v>0.33333333333333331</v>
      </c>
      <c r="AK27" s="112">
        <f t="shared" si="57"/>
        <v>0.33333333333333331</v>
      </c>
      <c r="AL27" s="112"/>
      <c r="AM27" s="112">
        <f t="shared" ref="AM27:AQ36" si="58">COUNTIF($BD27:$BW27,AM$6)</f>
        <v>0</v>
      </c>
      <c r="AN27" s="112">
        <f t="shared" si="58"/>
        <v>1</v>
      </c>
      <c r="AO27" s="112">
        <f t="shared" si="58"/>
        <v>0</v>
      </c>
      <c r="AP27" s="112">
        <f t="shared" si="58"/>
        <v>1</v>
      </c>
      <c r="AQ27" s="112">
        <f t="shared" si="58"/>
        <v>1</v>
      </c>
      <c r="AR27" s="112"/>
      <c r="AS27" s="4">
        <f t="shared" si="10"/>
        <v>0.55250625145308252</v>
      </c>
      <c r="AT27" s="112">
        <f t="shared" si="14"/>
        <v>1.5</v>
      </c>
      <c r="AU27" s="249">
        <f t="shared" si="15"/>
        <v>1.5000027</v>
      </c>
      <c r="AV27" s="112"/>
      <c r="AW27" s="112"/>
      <c r="AX27" s="112"/>
      <c r="AY27" s="112"/>
      <c r="AZ27" s="112"/>
      <c r="BA27" s="112"/>
      <c r="BB27" s="112"/>
      <c r="BC27" s="30">
        <f>IF(X27="","",MATCH(X27,Schritt5_Gruppenbewertung!$D$13:$D$53,0))</f>
        <v>21</v>
      </c>
      <c r="BD27" s="92">
        <f>IF($X27="","",IF(INDEX(Schritt5_Gruppenbewertung!$G$13:$Z$53,MATCH($X27,Schritt5_Gruppenbewertung!$D$13:$D$53,0),MATCH(BD$5,Schritt5_Gruppenbewertung!$G$11:$Z$11,0))="","",INDEX(Schritt5_Gruppenbewertung!$G$13:$Z$53,MATCH($X27,Schritt5_Gruppenbewertung!$D$13:$D$53,0),MATCH(BD$5,Schritt5_Gruppenbewertung!$G$11:$Z$11,0))))</f>
        <v>2</v>
      </c>
      <c r="BE27" s="92">
        <f>IF($X27="","",IF(INDEX(Schritt5_Gruppenbewertung!$G$13:$Z$53,MATCH($X27,Schritt5_Gruppenbewertung!$D$13:$D$53,0),MATCH(BE$5,Schritt5_Gruppenbewertung!$G$11:$Z$11,0))="","",INDEX(Schritt5_Gruppenbewertung!$G$13:$Z$53,MATCH($X27,Schritt5_Gruppenbewertung!$D$13:$D$53,0),MATCH(BE$5,Schritt5_Gruppenbewertung!$G$11:$Z$11,0))))</f>
        <v>1</v>
      </c>
      <c r="BF27" s="92">
        <f>IF($X27="","",IF(INDEX(Schritt5_Gruppenbewertung!$G$13:$Z$53,MATCH($X27,Schritt5_Gruppenbewertung!$D$13:$D$53,0),MATCH(BF$5,Schritt5_Gruppenbewertung!$G$11:$Z$11,0))="","",INDEX(Schritt5_Gruppenbewertung!$G$13:$Z$53,MATCH($X27,Schritt5_Gruppenbewertung!$D$13:$D$53,0),MATCH(BF$5,Schritt5_Gruppenbewertung!$G$11:$Z$11,0))))</f>
        <v>-1</v>
      </c>
      <c r="BG27" s="92" t="str">
        <f>IF($X27="","",IF(INDEX(Schritt5_Gruppenbewertung!$G$13:$Z$53,MATCH($X27,Schritt5_Gruppenbewertung!$D$13:$D$53,0),MATCH(BG$5,Schritt5_Gruppenbewertung!$G$11:$Z$11,0))="","",INDEX(Schritt5_Gruppenbewertung!$G$13:$Z$53,MATCH($X27,Schritt5_Gruppenbewertung!$D$13:$D$53,0),MATCH(BG$5,Schritt5_Gruppenbewertung!$G$11:$Z$11,0))))</f>
        <v/>
      </c>
      <c r="BH27" s="92" t="str">
        <f>IF($X27="","",IF(INDEX(Schritt5_Gruppenbewertung!$G$13:$Z$53,MATCH($X27,Schritt5_Gruppenbewertung!$D$13:$D$53,0),MATCH(BH$5,Schritt5_Gruppenbewertung!$G$11:$Z$11,0))="","",INDEX(Schritt5_Gruppenbewertung!$G$13:$Z$53,MATCH($X27,Schritt5_Gruppenbewertung!$D$13:$D$53,0),MATCH(BH$5,Schritt5_Gruppenbewertung!$G$11:$Z$11,0))))</f>
        <v/>
      </c>
      <c r="BI27" s="92" t="str">
        <f>IF($X27="","",IF(INDEX(Schritt5_Gruppenbewertung!$G$13:$Z$53,MATCH($X27,Schritt5_Gruppenbewertung!$D$13:$D$53,0),MATCH(BI$5,Schritt5_Gruppenbewertung!$G$11:$Z$11,0))="","",INDEX(Schritt5_Gruppenbewertung!$G$13:$Z$53,MATCH($X27,Schritt5_Gruppenbewertung!$D$13:$D$53,0),MATCH(BI$5,Schritt5_Gruppenbewertung!$G$11:$Z$11,0))))</f>
        <v/>
      </c>
      <c r="BJ27" s="92" t="str">
        <f>IF($X27="","",IF(INDEX(Schritt5_Gruppenbewertung!$G$13:$Z$53,MATCH($X27,Schritt5_Gruppenbewertung!$D$13:$D$53,0),MATCH(BJ$5,Schritt5_Gruppenbewertung!$G$11:$Z$11,0))="","",INDEX(Schritt5_Gruppenbewertung!$G$13:$Z$53,MATCH($X27,Schritt5_Gruppenbewertung!$D$13:$D$53,0),MATCH(BJ$5,Schritt5_Gruppenbewertung!$G$11:$Z$11,0))))</f>
        <v/>
      </c>
      <c r="BK27" s="92" t="str">
        <f>IF($X27="","",IF(INDEX(Schritt5_Gruppenbewertung!$G$13:$Z$53,MATCH($X27,Schritt5_Gruppenbewertung!$D$13:$D$53,0),MATCH(BK$5,Schritt5_Gruppenbewertung!$G$11:$Z$11,0))="","",INDEX(Schritt5_Gruppenbewertung!$G$13:$Z$53,MATCH($X27,Schritt5_Gruppenbewertung!$D$13:$D$53,0),MATCH(BK$5,Schritt5_Gruppenbewertung!$G$11:$Z$11,0))))</f>
        <v/>
      </c>
      <c r="BL27" s="92" t="str">
        <f>IF($X27="","",IF(INDEX(Schritt5_Gruppenbewertung!$G$13:$Z$53,MATCH($X27,Schritt5_Gruppenbewertung!$D$13:$D$53,0),MATCH(BL$5,Schritt5_Gruppenbewertung!$G$11:$Z$11,0))="","",INDEX(Schritt5_Gruppenbewertung!$G$13:$Z$53,MATCH($X27,Schritt5_Gruppenbewertung!$D$13:$D$53,0),MATCH(BL$5,Schritt5_Gruppenbewertung!$G$11:$Z$11,0))))</f>
        <v/>
      </c>
      <c r="BM27" s="92" t="str">
        <f>IF($X27="","",IF(INDEX(Schritt5_Gruppenbewertung!$G$13:$Z$53,MATCH($X27,Schritt5_Gruppenbewertung!$D$13:$D$53,0),MATCH(BM$5,Schritt5_Gruppenbewertung!$G$11:$Z$11,0))="","",INDEX(Schritt5_Gruppenbewertung!$G$13:$Z$53,MATCH($X27,Schritt5_Gruppenbewertung!$D$13:$D$53,0),MATCH(BM$5,Schritt5_Gruppenbewertung!$G$11:$Z$11,0))))</f>
        <v/>
      </c>
      <c r="BN27" s="92" t="str">
        <f>IF($X27="","",IF(INDEX(Schritt5_Gruppenbewertung!$G$13:$Z$53,MATCH($X27,Schritt5_Gruppenbewertung!$D$13:$D$53,0),MATCH(BN$5,Schritt5_Gruppenbewertung!$G$11:$Z$11,0))="","",INDEX(Schritt5_Gruppenbewertung!$G$13:$Z$53,MATCH($X27,Schritt5_Gruppenbewertung!$D$13:$D$53,0),MATCH(BN$5,Schritt5_Gruppenbewertung!$G$11:$Z$11,0))))</f>
        <v/>
      </c>
      <c r="BO27" s="92" t="str">
        <f>IF($X27="","",IF(INDEX(Schritt5_Gruppenbewertung!$G$13:$Z$53,MATCH($X27,Schritt5_Gruppenbewertung!$D$13:$D$53,0),MATCH(BO$5,Schritt5_Gruppenbewertung!$G$11:$Z$11,0))="","",INDEX(Schritt5_Gruppenbewertung!$G$13:$Z$53,MATCH($X27,Schritt5_Gruppenbewertung!$D$13:$D$53,0),MATCH(BO$5,Schritt5_Gruppenbewertung!$G$11:$Z$11,0))))</f>
        <v/>
      </c>
      <c r="BP27" s="92" t="str">
        <f>IF($X27="","",IF(INDEX(Schritt5_Gruppenbewertung!$G$13:$Z$53,MATCH($X27,Schritt5_Gruppenbewertung!$D$13:$D$53,0),MATCH(BP$5,Schritt5_Gruppenbewertung!$G$11:$Z$11,0))="","",INDEX(Schritt5_Gruppenbewertung!$G$13:$Z$53,MATCH($X27,Schritt5_Gruppenbewertung!$D$13:$D$53,0),MATCH(BP$5,Schritt5_Gruppenbewertung!$G$11:$Z$11,0))))</f>
        <v/>
      </c>
      <c r="BQ27" s="92" t="str">
        <f>IF($X27="","",IF(INDEX(Schritt5_Gruppenbewertung!$G$13:$Z$53,MATCH($X27,Schritt5_Gruppenbewertung!$D$13:$D$53,0),MATCH(BQ$5,Schritt5_Gruppenbewertung!$G$11:$Z$11,0))="","",INDEX(Schritt5_Gruppenbewertung!$G$13:$Z$53,MATCH($X27,Schritt5_Gruppenbewertung!$D$13:$D$53,0),MATCH(BQ$5,Schritt5_Gruppenbewertung!$G$11:$Z$11,0))))</f>
        <v/>
      </c>
      <c r="BR27" s="92" t="str">
        <f>IF($X27="","",IF(INDEX(Schritt5_Gruppenbewertung!$G$13:$Z$53,MATCH($X27,Schritt5_Gruppenbewertung!$D$13:$D$53,0),MATCH(BR$5,Schritt5_Gruppenbewertung!$G$11:$Z$11,0))="","",INDEX(Schritt5_Gruppenbewertung!$G$13:$Z$53,MATCH($X27,Schritt5_Gruppenbewertung!$D$13:$D$53,0),MATCH(BR$5,Schritt5_Gruppenbewertung!$G$11:$Z$11,0))))</f>
        <v/>
      </c>
      <c r="BS27" s="92" t="str">
        <f>IF($X27="","",IF(INDEX(Schritt5_Gruppenbewertung!$G$13:$Z$53,MATCH($X27,Schritt5_Gruppenbewertung!$D$13:$D$53,0),MATCH(BS$5,Schritt5_Gruppenbewertung!$G$11:$Z$11,0))="","",INDEX(Schritt5_Gruppenbewertung!$G$13:$Z$53,MATCH($X27,Schritt5_Gruppenbewertung!$D$13:$D$53,0),MATCH(BS$5,Schritt5_Gruppenbewertung!$G$11:$Z$11,0))))</f>
        <v/>
      </c>
      <c r="BT27" s="92" t="str">
        <f>IF($X27="","",IF(INDEX(Schritt5_Gruppenbewertung!$G$13:$Z$53,MATCH($X27,Schritt5_Gruppenbewertung!$D$13:$D$53,0),MATCH(BT$5,Schritt5_Gruppenbewertung!$G$11:$Z$11,0))="","",INDEX(Schritt5_Gruppenbewertung!$G$13:$Z$53,MATCH($X27,Schritt5_Gruppenbewertung!$D$13:$D$53,0),MATCH(BT$5,Schritt5_Gruppenbewertung!$G$11:$Z$11,0))))</f>
        <v/>
      </c>
      <c r="BU27" s="92" t="str">
        <f>IF($X27="","",IF(INDEX(Schritt5_Gruppenbewertung!$G$13:$Z$53,MATCH($X27,Schritt5_Gruppenbewertung!$D$13:$D$53,0),MATCH(BU$5,Schritt5_Gruppenbewertung!$G$11:$Z$11,0))="","",INDEX(Schritt5_Gruppenbewertung!$G$13:$Z$53,MATCH($X27,Schritt5_Gruppenbewertung!$D$13:$D$53,0),MATCH(BU$5,Schritt5_Gruppenbewertung!$G$11:$Z$11,0))))</f>
        <v/>
      </c>
      <c r="BV27" s="92" t="str">
        <f>IF($X27="","",IF(INDEX(Schritt5_Gruppenbewertung!$G$13:$Z$53,MATCH($X27,Schritt5_Gruppenbewertung!$D$13:$D$53,0),MATCH(BV$5,Schritt5_Gruppenbewertung!$G$11:$Z$11,0))="","",INDEX(Schritt5_Gruppenbewertung!$G$13:$Z$53,MATCH($X27,Schritt5_Gruppenbewertung!$D$13:$D$53,0),MATCH(BV$5,Schritt5_Gruppenbewertung!$G$11:$Z$11,0))))</f>
        <v/>
      </c>
      <c r="BW27" s="92" t="str">
        <f>IF($X27="","",IF(INDEX(Schritt5_Gruppenbewertung!$G$13:$Z$53,MATCH($X27,Schritt5_Gruppenbewertung!$D$13:$D$53,0),MATCH(BW$5,Schritt5_Gruppenbewertung!$G$11:$Z$11,0))="","",INDEX(Schritt5_Gruppenbewertung!$G$13:$Z$53,MATCH($X27,Schritt5_Gruppenbewertung!$D$13:$D$53,0),MATCH(BW$5,Schritt5_Gruppenbewertung!$G$11:$Z$11,0))))</f>
        <v/>
      </c>
      <c r="BY27" s="239" t="str">
        <f t="shared" si="16"/>
        <v>15b Endverbraucherpreis (System B)</v>
      </c>
    </row>
    <row r="28" spans="1:77" x14ac:dyDescent="0.25">
      <c r="A28" s="33" t="str">
        <f>Filter_Kriterienpruefung!N22</f>
        <v>Rsch | Energie</v>
      </c>
      <c r="B28" s="33" t="str">
        <f>IFERROR(INDEX(DROPDOWN!$L$8:$O$20,MATCH(Werte_Auswertung!$A28,DROPDOWN!$L$8:$L$20,0),4),"")</f>
        <v>Rsch</v>
      </c>
      <c r="C28" s="33" t="str">
        <f>IFERROR(INDEX(DROPDOWN!$L$8:$P$20,MATCH(Werte_Auswertung!$A28,DROPDOWN!$L$8:$L$20,0),5),"")</f>
        <v>Energie</v>
      </c>
      <c r="D28" s="33" t="str">
        <f t="shared" ref="D28:L28" si="59">C28</f>
        <v>Energie</v>
      </c>
      <c r="E28" s="33" t="str">
        <f t="shared" si="59"/>
        <v>Energie</v>
      </c>
      <c r="F28" s="33" t="str">
        <f t="shared" si="59"/>
        <v>Energie</v>
      </c>
      <c r="G28" s="33" t="str">
        <f t="shared" si="59"/>
        <v>Energie</v>
      </c>
      <c r="H28" s="33" t="str">
        <f t="shared" si="59"/>
        <v>Energie</v>
      </c>
      <c r="I28" s="33" t="str">
        <f t="shared" si="59"/>
        <v>Energie</v>
      </c>
      <c r="J28" s="33" t="str">
        <f t="shared" si="59"/>
        <v>Energie</v>
      </c>
      <c r="K28" s="33" t="str">
        <f t="shared" si="59"/>
        <v>Energie</v>
      </c>
      <c r="L28" s="33" t="str">
        <f t="shared" si="59"/>
        <v>Energie</v>
      </c>
      <c r="M28" s="33" t="str">
        <f t="shared" ref="M28:V28" si="60">L28</f>
        <v>Energie</v>
      </c>
      <c r="N28" s="33" t="str">
        <f t="shared" si="60"/>
        <v>Energie</v>
      </c>
      <c r="O28" s="33" t="str">
        <f t="shared" si="60"/>
        <v>Energie</v>
      </c>
      <c r="P28" s="33" t="str">
        <f t="shared" si="60"/>
        <v>Energie</v>
      </c>
      <c r="Q28" s="33" t="str">
        <f t="shared" si="60"/>
        <v>Energie</v>
      </c>
      <c r="R28" s="33" t="str">
        <f t="shared" si="60"/>
        <v>Energie</v>
      </c>
      <c r="S28" s="33" t="str">
        <f t="shared" si="60"/>
        <v>Energie</v>
      </c>
      <c r="T28" s="33" t="str">
        <f t="shared" si="60"/>
        <v>Energie</v>
      </c>
      <c r="U28" s="33" t="str">
        <f t="shared" si="60"/>
        <v>Energie</v>
      </c>
      <c r="V28" s="33" t="str">
        <f t="shared" si="60"/>
        <v>Energie</v>
      </c>
      <c r="W28" s="16">
        <f>Filter_Kriterienpruefung!M22</f>
        <v>16</v>
      </c>
      <c r="X28" s="15" t="str">
        <f>Filter_Kriterienpruefung!O22</f>
        <v>Primärenergieverbrauch</v>
      </c>
      <c r="Y28" s="135">
        <f t="shared" si="2"/>
        <v>0.33333333333333331</v>
      </c>
      <c r="Z28" s="249">
        <f t="shared" si="13"/>
        <v>0.33333613333333334</v>
      </c>
      <c r="AA28" s="135">
        <f t="shared" si="3"/>
        <v>-1</v>
      </c>
      <c r="AB28" s="135">
        <f t="shared" si="4"/>
        <v>0</v>
      </c>
      <c r="AC28" s="135">
        <f t="shared" si="5"/>
        <v>1</v>
      </c>
      <c r="AD28" s="135">
        <f t="shared" si="6"/>
        <v>1</v>
      </c>
      <c r="AE28" s="135">
        <f t="shared" si="7"/>
        <v>1</v>
      </c>
      <c r="AF28" s="30">
        <f>IF($X28="","",COUNT(INDEX(Schritt5_Gruppenbewertung!$G$13:$G$53,$BC28):INDEX(Schritt5_Gruppenbewertung!$Z$13:$Z$53,$BC28)))</f>
        <v>3</v>
      </c>
      <c r="AG28" s="112">
        <f t="shared" si="57"/>
        <v>0</v>
      </c>
      <c r="AH28" s="112">
        <f t="shared" si="57"/>
        <v>0.33333333333333331</v>
      </c>
      <c r="AI28" s="112">
        <f t="shared" si="57"/>
        <v>0</v>
      </c>
      <c r="AJ28" s="112">
        <f t="shared" si="57"/>
        <v>0.66666666666666663</v>
      </c>
      <c r="AK28" s="112">
        <f t="shared" si="57"/>
        <v>0</v>
      </c>
      <c r="AL28" s="112"/>
      <c r="AM28" s="112">
        <f t="shared" si="58"/>
        <v>0</v>
      </c>
      <c r="AN28" s="112">
        <f t="shared" si="58"/>
        <v>1</v>
      </c>
      <c r="AO28" s="112">
        <f t="shared" si="58"/>
        <v>0</v>
      </c>
      <c r="AP28" s="112">
        <f t="shared" si="58"/>
        <v>2</v>
      </c>
      <c r="AQ28" s="112">
        <f t="shared" si="58"/>
        <v>0</v>
      </c>
      <c r="AR28" s="112"/>
      <c r="AS28" s="4">
        <f t="shared" si="10"/>
        <v>0.39403446282620619</v>
      </c>
      <c r="AT28" s="112">
        <f t="shared" si="14"/>
        <v>1</v>
      </c>
      <c r="AU28" s="249">
        <f t="shared" si="15"/>
        <v>1.0000028000000001</v>
      </c>
      <c r="AV28" s="112"/>
      <c r="AW28" s="112"/>
      <c r="AX28" s="112"/>
      <c r="AY28" s="112"/>
      <c r="AZ28" s="112"/>
      <c r="BA28" s="112"/>
      <c r="BB28" s="112"/>
      <c r="BC28" s="30">
        <f>IF(X28="","",MATCH(X28,Schritt5_Gruppenbewertung!$D$13:$D$53,0))</f>
        <v>22</v>
      </c>
      <c r="BD28" s="92">
        <f>IF($X28="","",IF(INDEX(Schritt5_Gruppenbewertung!$G$13:$Z$53,MATCH($X28,Schritt5_Gruppenbewertung!$D$13:$D$53,0),MATCH(BD$5,Schritt5_Gruppenbewertung!$G$11:$Z$11,0))="","",INDEX(Schritt5_Gruppenbewertung!$G$13:$Z$53,MATCH($X28,Schritt5_Gruppenbewertung!$D$13:$D$53,0),MATCH(BD$5,Schritt5_Gruppenbewertung!$G$11:$Z$11,0))))</f>
        <v>1</v>
      </c>
      <c r="BE28" s="92">
        <f>IF($X28="","",IF(INDEX(Schritt5_Gruppenbewertung!$G$13:$Z$53,MATCH($X28,Schritt5_Gruppenbewertung!$D$13:$D$53,0),MATCH(BE$5,Schritt5_Gruppenbewertung!$G$11:$Z$11,0))="","",INDEX(Schritt5_Gruppenbewertung!$G$13:$Z$53,MATCH($X28,Schritt5_Gruppenbewertung!$D$13:$D$53,0),MATCH(BE$5,Schritt5_Gruppenbewertung!$G$11:$Z$11,0))))</f>
        <v>-1</v>
      </c>
      <c r="BF28" s="92">
        <f>IF($X28="","",IF(INDEX(Schritt5_Gruppenbewertung!$G$13:$Z$53,MATCH($X28,Schritt5_Gruppenbewertung!$D$13:$D$53,0),MATCH(BF$5,Schritt5_Gruppenbewertung!$G$11:$Z$11,0))="","",INDEX(Schritt5_Gruppenbewertung!$G$13:$Z$53,MATCH($X28,Schritt5_Gruppenbewertung!$D$13:$D$53,0),MATCH(BF$5,Schritt5_Gruppenbewertung!$G$11:$Z$11,0))))</f>
        <v>1</v>
      </c>
      <c r="BG28" s="92" t="str">
        <f>IF($X28="","",IF(INDEX(Schritt5_Gruppenbewertung!$G$13:$Z$53,MATCH($X28,Schritt5_Gruppenbewertung!$D$13:$D$53,0),MATCH(BG$5,Schritt5_Gruppenbewertung!$G$11:$Z$11,0))="","",INDEX(Schritt5_Gruppenbewertung!$G$13:$Z$53,MATCH($X28,Schritt5_Gruppenbewertung!$D$13:$D$53,0),MATCH(BG$5,Schritt5_Gruppenbewertung!$G$11:$Z$11,0))))</f>
        <v/>
      </c>
      <c r="BH28" s="92" t="str">
        <f>IF($X28="","",IF(INDEX(Schritt5_Gruppenbewertung!$G$13:$Z$53,MATCH($X28,Schritt5_Gruppenbewertung!$D$13:$D$53,0),MATCH(BH$5,Schritt5_Gruppenbewertung!$G$11:$Z$11,0))="","",INDEX(Schritt5_Gruppenbewertung!$G$13:$Z$53,MATCH($X28,Schritt5_Gruppenbewertung!$D$13:$D$53,0),MATCH(BH$5,Schritt5_Gruppenbewertung!$G$11:$Z$11,0))))</f>
        <v/>
      </c>
      <c r="BI28" s="92" t="str">
        <f>IF($X28="","",IF(INDEX(Schritt5_Gruppenbewertung!$G$13:$Z$53,MATCH($X28,Schritt5_Gruppenbewertung!$D$13:$D$53,0),MATCH(BI$5,Schritt5_Gruppenbewertung!$G$11:$Z$11,0))="","",INDEX(Schritt5_Gruppenbewertung!$G$13:$Z$53,MATCH($X28,Schritt5_Gruppenbewertung!$D$13:$D$53,0),MATCH(BI$5,Schritt5_Gruppenbewertung!$G$11:$Z$11,0))))</f>
        <v/>
      </c>
      <c r="BJ28" s="92" t="str">
        <f>IF($X28="","",IF(INDEX(Schritt5_Gruppenbewertung!$G$13:$Z$53,MATCH($X28,Schritt5_Gruppenbewertung!$D$13:$D$53,0),MATCH(BJ$5,Schritt5_Gruppenbewertung!$G$11:$Z$11,0))="","",INDEX(Schritt5_Gruppenbewertung!$G$13:$Z$53,MATCH($X28,Schritt5_Gruppenbewertung!$D$13:$D$53,0),MATCH(BJ$5,Schritt5_Gruppenbewertung!$G$11:$Z$11,0))))</f>
        <v/>
      </c>
      <c r="BK28" s="92" t="str">
        <f>IF($X28="","",IF(INDEX(Schritt5_Gruppenbewertung!$G$13:$Z$53,MATCH($X28,Schritt5_Gruppenbewertung!$D$13:$D$53,0),MATCH(BK$5,Schritt5_Gruppenbewertung!$G$11:$Z$11,0))="","",INDEX(Schritt5_Gruppenbewertung!$G$13:$Z$53,MATCH($X28,Schritt5_Gruppenbewertung!$D$13:$D$53,0),MATCH(BK$5,Schritt5_Gruppenbewertung!$G$11:$Z$11,0))))</f>
        <v/>
      </c>
      <c r="BL28" s="92" t="str">
        <f>IF($X28="","",IF(INDEX(Schritt5_Gruppenbewertung!$G$13:$Z$53,MATCH($X28,Schritt5_Gruppenbewertung!$D$13:$D$53,0),MATCH(BL$5,Schritt5_Gruppenbewertung!$G$11:$Z$11,0))="","",INDEX(Schritt5_Gruppenbewertung!$G$13:$Z$53,MATCH($X28,Schritt5_Gruppenbewertung!$D$13:$D$53,0),MATCH(BL$5,Schritt5_Gruppenbewertung!$G$11:$Z$11,0))))</f>
        <v/>
      </c>
      <c r="BM28" s="92" t="str">
        <f>IF($X28="","",IF(INDEX(Schritt5_Gruppenbewertung!$G$13:$Z$53,MATCH($X28,Schritt5_Gruppenbewertung!$D$13:$D$53,0),MATCH(BM$5,Schritt5_Gruppenbewertung!$G$11:$Z$11,0))="","",INDEX(Schritt5_Gruppenbewertung!$G$13:$Z$53,MATCH($X28,Schritt5_Gruppenbewertung!$D$13:$D$53,0),MATCH(BM$5,Schritt5_Gruppenbewertung!$G$11:$Z$11,0))))</f>
        <v/>
      </c>
      <c r="BN28" s="92" t="str">
        <f>IF($X28="","",IF(INDEX(Schritt5_Gruppenbewertung!$G$13:$Z$53,MATCH($X28,Schritt5_Gruppenbewertung!$D$13:$D$53,0),MATCH(BN$5,Schritt5_Gruppenbewertung!$G$11:$Z$11,0))="","",INDEX(Schritt5_Gruppenbewertung!$G$13:$Z$53,MATCH($X28,Schritt5_Gruppenbewertung!$D$13:$D$53,0),MATCH(BN$5,Schritt5_Gruppenbewertung!$G$11:$Z$11,0))))</f>
        <v/>
      </c>
      <c r="BO28" s="92" t="str">
        <f>IF($X28="","",IF(INDEX(Schritt5_Gruppenbewertung!$G$13:$Z$53,MATCH($X28,Schritt5_Gruppenbewertung!$D$13:$D$53,0),MATCH(BO$5,Schritt5_Gruppenbewertung!$G$11:$Z$11,0))="","",INDEX(Schritt5_Gruppenbewertung!$G$13:$Z$53,MATCH($X28,Schritt5_Gruppenbewertung!$D$13:$D$53,0),MATCH(BO$5,Schritt5_Gruppenbewertung!$G$11:$Z$11,0))))</f>
        <v/>
      </c>
      <c r="BP28" s="92" t="str">
        <f>IF($X28="","",IF(INDEX(Schritt5_Gruppenbewertung!$G$13:$Z$53,MATCH($X28,Schritt5_Gruppenbewertung!$D$13:$D$53,0),MATCH(BP$5,Schritt5_Gruppenbewertung!$G$11:$Z$11,0))="","",INDEX(Schritt5_Gruppenbewertung!$G$13:$Z$53,MATCH($X28,Schritt5_Gruppenbewertung!$D$13:$D$53,0),MATCH(BP$5,Schritt5_Gruppenbewertung!$G$11:$Z$11,0))))</f>
        <v/>
      </c>
      <c r="BQ28" s="92" t="str">
        <f>IF($X28="","",IF(INDEX(Schritt5_Gruppenbewertung!$G$13:$Z$53,MATCH($X28,Schritt5_Gruppenbewertung!$D$13:$D$53,0),MATCH(BQ$5,Schritt5_Gruppenbewertung!$G$11:$Z$11,0))="","",INDEX(Schritt5_Gruppenbewertung!$G$13:$Z$53,MATCH($X28,Schritt5_Gruppenbewertung!$D$13:$D$53,0),MATCH(BQ$5,Schritt5_Gruppenbewertung!$G$11:$Z$11,0))))</f>
        <v/>
      </c>
      <c r="BR28" s="92" t="str">
        <f>IF($X28="","",IF(INDEX(Schritt5_Gruppenbewertung!$G$13:$Z$53,MATCH($X28,Schritt5_Gruppenbewertung!$D$13:$D$53,0),MATCH(BR$5,Schritt5_Gruppenbewertung!$G$11:$Z$11,0))="","",INDEX(Schritt5_Gruppenbewertung!$G$13:$Z$53,MATCH($X28,Schritt5_Gruppenbewertung!$D$13:$D$53,0),MATCH(BR$5,Schritt5_Gruppenbewertung!$G$11:$Z$11,0))))</f>
        <v/>
      </c>
      <c r="BS28" s="92" t="str">
        <f>IF($X28="","",IF(INDEX(Schritt5_Gruppenbewertung!$G$13:$Z$53,MATCH($X28,Schritt5_Gruppenbewertung!$D$13:$D$53,0),MATCH(BS$5,Schritt5_Gruppenbewertung!$G$11:$Z$11,0))="","",INDEX(Schritt5_Gruppenbewertung!$G$13:$Z$53,MATCH($X28,Schritt5_Gruppenbewertung!$D$13:$D$53,0),MATCH(BS$5,Schritt5_Gruppenbewertung!$G$11:$Z$11,0))))</f>
        <v/>
      </c>
      <c r="BT28" s="92" t="str">
        <f>IF($X28="","",IF(INDEX(Schritt5_Gruppenbewertung!$G$13:$Z$53,MATCH($X28,Schritt5_Gruppenbewertung!$D$13:$D$53,0),MATCH(BT$5,Schritt5_Gruppenbewertung!$G$11:$Z$11,0))="","",INDEX(Schritt5_Gruppenbewertung!$G$13:$Z$53,MATCH($X28,Schritt5_Gruppenbewertung!$D$13:$D$53,0),MATCH(BT$5,Schritt5_Gruppenbewertung!$G$11:$Z$11,0))))</f>
        <v/>
      </c>
      <c r="BU28" s="92" t="str">
        <f>IF($X28="","",IF(INDEX(Schritt5_Gruppenbewertung!$G$13:$Z$53,MATCH($X28,Schritt5_Gruppenbewertung!$D$13:$D$53,0),MATCH(BU$5,Schritt5_Gruppenbewertung!$G$11:$Z$11,0))="","",INDEX(Schritt5_Gruppenbewertung!$G$13:$Z$53,MATCH($X28,Schritt5_Gruppenbewertung!$D$13:$D$53,0),MATCH(BU$5,Schritt5_Gruppenbewertung!$G$11:$Z$11,0))))</f>
        <v/>
      </c>
      <c r="BV28" s="92" t="str">
        <f>IF($X28="","",IF(INDEX(Schritt5_Gruppenbewertung!$G$13:$Z$53,MATCH($X28,Schritt5_Gruppenbewertung!$D$13:$D$53,0),MATCH(BV$5,Schritt5_Gruppenbewertung!$G$11:$Z$11,0))="","",INDEX(Schritt5_Gruppenbewertung!$G$13:$Z$53,MATCH($X28,Schritt5_Gruppenbewertung!$D$13:$D$53,0),MATCH(BV$5,Schritt5_Gruppenbewertung!$G$11:$Z$11,0))))</f>
        <v/>
      </c>
      <c r="BW28" s="92" t="str">
        <f>IF($X28="","",IF(INDEX(Schritt5_Gruppenbewertung!$G$13:$Z$53,MATCH($X28,Schritt5_Gruppenbewertung!$D$13:$D$53,0),MATCH(BW$5,Schritt5_Gruppenbewertung!$G$11:$Z$11,0))="","",INDEX(Schritt5_Gruppenbewertung!$G$13:$Z$53,MATCH($X28,Schritt5_Gruppenbewertung!$D$13:$D$53,0),MATCH(BW$5,Schritt5_Gruppenbewertung!$G$11:$Z$11,0))))</f>
        <v/>
      </c>
      <c r="BY28" s="239" t="str">
        <f t="shared" si="16"/>
        <v>16 Primärenergieverbrauch</v>
      </c>
    </row>
    <row r="29" spans="1:77" x14ac:dyDescent="0.25">
      <c r="A29" s="33" t="str">
        <f>Filter_Kriterienpruefung!N23</f>
        <v>Rsch | Energie</v>
      </c>
      <c r="B29" s="33" t="str">
        <f>IFERROR(INDEX(DROPDOWN!$L$8:$O$20,MATCH(Werte_Auswertung!$A29,DROPDOWN!$L$8:$L$20,0),4),"")</f>
        <v>Rsch</v>
      </c>
      <c r="C29" s="33" t="str">
        <f>IFERROR(INDEX(DROPDOWN!$L$8:$P$20,MATCH(Werte_Auswertung!$A29,DROPDOWN!$L$8:$L$20,0),5),"")</f>
        <v>Energie</v>
      </c>
      <c r="D29" s="33" t="str">
        <f t="shared" ref="D29:L29" si="61">C29</f>
        <v>Energie</v>
      </c>
      <c r="E29" s="33" t="str">
        <f t="shared" si="61"/>
        <v>Energie</v>
      </c>
      <c r="F29" s="33" t="str">
        <f t="shared" si="61"/>
        <v>Energie</v>
      </c>
      <c r="G29" s="33" t="str">
        <f t="shared" si="61"/>
        <v>Energie</v>
      </c>
      <c r="H29" s="33" t="str">
        <f t="shared" si="61"/>
        <v>Energie</v>
      </c>
      <c r="I29" s="33" t="str">
        <f t="shared" si="61"/>
        <v>Energie</v>
      </c>
      <c r="J29" s="33" t="str">
        <f t="shared" si="61"/>
        <v>Energie</v>
      </c>
      <c r="K29" s="33" t="str">
        <f t="shared" si="61"/>
        <v>Energie</v>
      </c>
      <c r="L29" s="33" t="str">
        <f t="shared" si="61"/>
        <v>Energie</v>
      </c>
      <c r="M29" s="33" t="str">
        <f t="shared" ref="M29:V29" si="62">L29</f>
        <v>Energie</v>
      </c>
      <c r="N29" s="33" t="str">
        <f t="shared" si="62"/>
        <v>Energie</v>
      </c>
      <c r="O29" s="33" t="str">
        <f t="shared" si="62"/>
        <v>Energie</v>
      </c>
      <c r="P29" s="33" t="str">
        <f t="shared" si="62"/>
        <v>Energie</v>
      </c>
      <c r="Q29" s="33" t="str">
        <f t="shared" si="62"/>
        <v>Energie</v>
      </c>
      <c r="R29" s="33" t="str">
        <f t="shared" si="62"/>
        <v>Energie</v>
      </c>
      <c r="S29" s="33" t="str">
        <f t="shared" si="62"/>
        <v>Energie</v>
      </c>
      <c r="T29" s="33" t="str">
        <f t="shared" si="62"/>
        <v>Energie</v>
      </c>
      <c r="U29" s="33" t="str">
        <f t="shared" si="62"/>
        <v>Energie</v>
      </c>
      <c r="V29" s="33" t="str">
        <f t="shared" si="62"/>
        <v>Energie</v>
      </c>
      <c r="W29" s="16">
        <f>Filter_Kriterienpruefung!M23</f>
        <v>17</v>
      </c>
      <c r="X29" s="15" t="str">
        <f>Filter_Kriterienpruefung!O23</f>
        <v xml:space="preserve">Endenergieverbrauch </v>
      </c>
      <c r="Y29" s="135">
        <f t="shared" si="2"/>
        <v>0.66666666666666663</v>
      </c>
      <c r="Z29" s="249">
        <f t="shared" si="13"/>
        <v>0.66666956666666666</v>
      </c>
      <c r="AA29" s="135">
        <f t="shared" si="3"/>
        <v>-1</v>
      </c>
      <c r="AB29" s="135">
        <f t="shared" si="4"/>
        <v>0</v>
      </c>
      <c r="AC29" s="135">
        <f t="shared" si="5"/>
        <v>1</v>
      </c>
      <c r="AD29" s="135">
        <f t="shared" si="6"/>
        <v>1.5</v>
      </c>
      <c r="AE29" s="135">
        <f t="shared" si="7"/>
        <v>2</v>
      </c>
      <c r="AF29" s="30">
        <f>IF($X29="","",COUNT(INDEX(Schritt5_Gruppenbewertung!$G$13:$G$53,$BC29):INDEX(Schritt5_Gruppenbewertung!$Z$13:$Z$53,$BC29)))</f>
        <v>3</v>
      </c>
      <c r="AG29" s="112">
        <f t="shared" si="57"/>
        <v>0</v>
      </c>
      <c r="AH29" s="112">
        <f t="shared" si="57"/>
        <v>0.33333333333333331</v>
      </c>
      <c r="AI29" s="112">
        <f t="shared" si="57"/>
        <v>0</v>
      </c>
      <c r="AJ29" s="112">
        <f t="shared" si="57"/>
        <v>0.33333333333333331</v>
      </c>
      <c r="AK29" s="112">
        <f t="shared" si="57"/>
        <v>0.33333333333333331</v>
      </c>
      <c r="AL29" s="112"/>
      <c r="AM29" s="112">
        <f t="shared" si="58"/>
        <v>0</v>
      </c>
      <c r="AN29" s="112">
        <f t="shared" si="58"/>
        <v>1</v>
      </c>
      <c r="AO29" s="112">
        <f t="shared" si="58"/>
        <v>0</v>
      </c>
      <c r="AP29" s="112">
        <f t="shared" si="58"/>
        <v>1</v>
      </c>
      <c r="AQ29" s="112">
        <f t="shared" si="58"/>
        <v>1</v>
      </c>
      <c r="AR29" s="112"/>
      <c r="AS29" s="4">
        <f t="shared" si="10"/>
        <v>0.55250625145308252</v>
      </c>
      <c r="AT29" s="112">
        <f t="shared" si="14"/>
        <v>1.5</v>
      </c>
      <c r="AU29" s="249">
        <f t="shared" si="15"/>
        <v>1.5000028999999999</v>
      </c>
      <c r="AV29" s="112"/>
      <c r="AW29" s="112"/>
      <c r="AX29" s="112"/>
      <c r="AY29" s="112"/>
      <c r="AZ29" s="112"/>
      <c r="BA29" s="112"/>
      <c r="BB29" s="112"/>
      <c r="BC29" s="30">
        <f>IF(X29="","",MATCH(X29,Schritt5_Gruppenbewertung!$D$13:$D$53,0))</f>
        <v>23</v>
      </c>
      <c r="BD29" s="92">
        <f>IF($X29="","",IF(INDEX(Schritt5_Gruppenbewertung!$G$13:$Z$53,MATCH($X29,Schritt5_Gruppenbewertung!$D$13:$D$53,0),MATCH(BD$5,Schritt5_Gruppenbewertung!$G$11:$Z$11,0))="","",INDEX(Schritt5_Gruppenbewertung!$G$13:$Z$53,MATCH($X29,Schritt5_Gruppenbewertung!$D$13:$D$53,0),MATCH(BD$5,Schritt5_Gruppenbewertung!$G$11:$Z$11,0))))</f>
        <v>1</v>
      </c>
      <c r="BE29" s="92">
        <f>IF($X29="","",IF(INDEX(Schritt5_Gruppenbewertung!$G$13:$Z$53,MATCH($X29,Schritt5_Gruppenbewertung!$D$13:$D$53,0),MATCH(BE$5,Schritt5_Gruppenbewertung!$G$11:$Z$11,0))="","",INDEX(Schritt5_Gruppenbewertung!$G$13:$Z$53,MATCH($X29,Schritt5_Gruppenbewertung!$D$13:$D$53,0),MATCH(BE$5,Schritt5_Gruppenbewertung!$G$11:$Z$11,0))))</f>
        <v>2</v>
      </c>
      <c r="BF29" s="92">
        <f>IF($X29="","",IF(INDEX(Schritt5_Gruppenbewertung!$G$13:$Z$53,MATCH($X29,Schritt5_Gruppenbewertung!$D$13:$D$53,0),MATCH(BF$5,Schritt5_Gruppenbewertung!$G$11:$Z$11,0))="","",INDEX(Schritt5_Gruppenbewertung!$G$13:$Z$53,MATCH($X29,Schritt5_Gruppenbewertung!$D$13:$D$53,0),MATCH(BF$5,Schritt5_Gruppenbewertung!$G$11:$Z$11,0))))</f>
        <v>-1</v>
      </c>
      <c r="BG29" s="92" t="str">
        <f>IF($X29="","",IF(INDEX(Schritt5_Gruppenbewertung!$G$13:$Z$53,MATCH($X29,Schritt5_Gruppenbewertung!$D$13:$D$53,0),MATCH(BG$5,Schritt5_Gruppenbewertung!$G$11:$Z$11,0))="","",INDEX(Schritt5_Gruppenbewertung!$G$13:$Z$53,MATCH($X29,Schritt5_Gruppenbewertung!$D$13:$D$53,0),MATCH(BG$5,Schritt5_Gruppenbewertung!$G$11:$Z$11,0))))</f>
        <v/>
      </c>
      <c r="BH29" s="92" t="str">
        <f>IF($X29="","",IF(INDEX(Schritt5_Gruppenbewertung!$G$13:$Z$53,MATCH($X29,Schritt5_Gruppenbewertung!$D$13:$D$53,0),MATCH(BH$5,Schritt5_Gruppenbewertung!$G$11:$Z$11,0))="","",INDEX(Schritt5_Gruppenbewertung!$G$13:$Z$53,MATCH($X29,Schritt5_Gruppenbewertung!$D$13:$D$53,0),MATCH(BH$5,Schritt5_Gruppenbewertung!$G$11:$Z$11,0))))</f>
        <v/>
      </c>
      <c r="BI29" s="92" t="str">
        <f>IF($X29="","",IF(INDEX(Schritt5_Gruppenbewertung!$G$13:$Z$53,MATCH($X29,Schritt5_Gruppenbewertung!$D$13:$D$53,0),MATCH(BI$5,Schritt5_Gruppenbewertung!$G$11:$Z$11,0))="","",INDEX(Schritt5_Gruppenbewertung!$G$13:$Z$53,MATCH($X29,Schritt5_Gruppenbewertung!$D$13:$D$53,0),MATCH(BI$5,Schritt5_Gruppenbewertung!$G$11:$Z$11,0))))</f>
        <v/>
      </c>
      <c r="BJ29" s="92" t="str">
        <f>IF($X29="","",IF(INDEX(Schritt5_Gruppenbewertung!$G$13:$Z$53,MATCH($X29,Schritt5_Gruppenbewertung!$D$13:$D$53,0),MATCH(BJ$5,Schritt5_Gruppenbewertung!$G$11:$Z$11,0))="","",INDEX(Schritt5_Gruppenbewertung!$G$13:$Z$53,MATCH($X29,Schritt5_Gruppenbewertung!$D$13:$D$53,0),MATCH(BJ$5,Schritt5_Gruppenbewertung!$G$11:$Z$11,0))))</f>
        <v/>
      </c>
      <c r="BK29" s="92" t="str">
        <f>IF($X29="","",IF(INDEX(Schritt5_Gruppenbewertung!$G$13:$Z$53,MATCH($X29,Schritt5_Gruppenbewertung!$D$13:$D$53,0),MATCH(BK$5,Schritt5_Gruppenbewertung!$G$11:$Z$11,0))="","",INDEX(Schritt5_Gruppenbewertung!$G$13:$Z$53,MATCH($X29,Schritt5_Gruppenbewertung!$D$13:$D$53,0),MATCH(BK$5,Schritt5_Gruppenbewertung!$G$11:$Z$11,0))))</f>
        <v/>
      </c>
      <c r="BL29" s="92" t="str">
        <f>IF($X29="","",IF(INDEX(Schritt5_Gruppenbewertung!$G$13:$Z$53,MATCH($X29,Schritt5_Gruppenbewertung!$D$13:$D$53,0),MATCH(BL$5,Schritt5_Gruppenbewertung!$G$11:$Z$11,0))="","",INDEX(Schritt5_Gruppenbewertung!$G$13:$Z$53,MATCH($X29,Schritt5_Gruppenbewertung!$D$13:$D$53,0),MATCH(BL$5,Schritt5_Gruppenbewertung!$G$11:$Z$11,0))))</f>
        <v/>
      </c>
      <c r="BM29" s="92" t="str">
        <f>IF($X29="","",IF(INDEX(Schritt5_Gruppenbewertung!$G$13:$Z$53,MATCH($X29,Schritt5_Gruppenbewertung!$D$13:$D$53,0),MATCH(BM$5,Schritt5_Gruppenbewertung!$G$11:$Z$11,0))="","",INDEX(Schritt5_Gruppenbewertung!$G$13:$Z$53,MATCH($X29,Schritt5_Gruppenbewertung!$D$13:$D$53,0),MATCH(BM$5,Schritt5_Gruppenbewertung!$G$11:$Z$11,0))))</f>
        <v/>
      </c>
      <c r="BN29" s="92" t="str">
        <f>IF($X29="","",IF(INDEX(Schritt5_Gruppenbewertung!$G$13:$Z$53,MATCH($X29,Schritt5_Gruppenbewertung!$D$13:$D$53,0),MATCH(BN$5,Schritt5_Gruppenbewertung!$G$11:$Z$11,0))="","",INDEX(Schritt5_Gruppenbewertung!$G$13:$Z$53,MATCH($X29,Schritt5_Gruppenbewertung!$D$13:$D$53,0),MATCH(BN$5,Schritt5_Gruppenbewertung!$G$11:$Z$11,0))))</f>
        <v/>
      </c>
      <c r="BO29" s="92" t="str">
        <f>IF($X29="","",IF(INDEX(Schritt5_Gruppenbewertung!$G$13:$Z$53,MATCH($X29,Schritt5_Gruppenbewertung!$D$13:$D$53,0),MATCH(BO$5,Schritt5_Gruppenbewertung!$G$11:$Z$11,0))="","",INDEX(Schritt5_Gruppenbewertung!$G$13:$Z$53,MATCH($X29,Schritt5_Gruppenbewertung!$D$13:$D$53,0),MATCH(BO$5,Schritt5_Gruppenbewertung!$G$11:$Z$11,0))))</f>
        <v/>
      </c>
      <c r="BP29" s="92" t="str">
        <f>IF($X29="","",IF(INDEX(Schritt5_Gruppenbewertung!$G$13:$Z$53,MATCH($X29,Schritt5_Gruppenbewertung!$D$13:$D$53,0),MATCH(BP$5,Schritt5_Gruppenbewertung!$G$11:$Z$11,0))="","",INDEX(Schritt5_Gruppenbewertung!$G$13:$Z$53,MATCH($X29,Schritt5_Gruppenbewertung!$D$13:$D$53,0),MATCH(BP$5,Schritt5_Gruppenbewertung!$G$11:$Z$11,0))))</f>
        <v/>
      </c>
      <c r="BQ29" s="92" t="str">
        <f>IF($X29="","",IF(INDEX(Schritt5_Gruppenbewertung!$G$13:$Z$53,MATCH($X29,Schritt5_Gruppenbewertung!$D$13:$D$53,0),MATCH(BQ$5,Schritt5_Gruppenbewertung!$G$11:$Z$11,0))="","",INDEX(Schritt5_Gruppenbewertung!$G$13:$Z$53,MATCH($X29,Schritt5_Gruppenbewertung!$D$13:$D$53,0),MATCH(BQ$5,Schritt5_Gruppenbewertung!$G$11:$Z$11,0))))</f>
        <v/>
      </c>
      <c r="BR29" s="92" t="str">
        <f>IF($X29="","",IF(INDEX(Schritt5_Gruppenbewertung!$G$13:$Z$53,MATCH($X29,Schritt5_Gruppenbewertung!$D$13:$D$53,0),MATCH(BR$5,Schritt5_Gruppenbewertung!$G$11:$Z$11,0))="","",INDEX(Schritt5_Gruppenbewertung!$G$13:$Z$53,MATCH($X29,Schritt5_Gruppenbewertung!$D$13:$D$53,0),MATCH(BR$5,Schritt5_Gruppenbewertung!$G$11:$Z$11,0))))</f>
        <v/>
      </c>
      <c r="BS29" s="92" t="str">
        <f>IF($X29="","",IF(INDEX(Schritt5_Gruppenbewertung!$G$13:$Z$53,MATCH($X29,Schritt5_Gruppenbewertung!$D$13:$D$53,0),MATCH(BS$5,Schritt5_Gruppenbewertung!$G$11:$Z$11,0))="","",INDEX(Schritt5_Gruppenbewertung!$G$13:$Z$53,MATCH($X29,Schritt5_Gruppenbewertung!$D$13:$D$53,0),MATCH(BS$5,Schritt5_Gruppenbewertung!$G$11:$Z$11,0))))</f>
        <v/>
      </c>
      <c r="BT29" s="92" t="str">
        <f>IF($X29="","",IF(INDEX(Schritt5_Gruppenbewertung!$G$13:$Z$53,MATCH($X29,Schritt5_Gruppenbewertung!$D$13:$D$53,0),MATCH(BT$5,Schritt5_Gruppenbewertung!$G$11:$Z$11,0))="","",INDEX(Schritt5_Gruppenbewertung!$G$13:$Z$53,MATCH($X29,Schritt5_Gruppenbewertung!$D$13:$D$53,0),MATCH(BT$5,Schritt5_Gruppenbewertung!$G$11:$Z$11,0))))</f>
        <v/>
      </c>
      <c r="BU29" s="92" t="str">
        <f>IF($X29="","",IF(INDEX(Schritt5_Gruppenbewertung!$G$13:$Z$53,MATCH($X29,Schritt5_Gruppenbewertung!$D$13:$D$53,0),MATCH(BU$5,Schritt5_Gruppenbewertung!$G$11:$Z$11,0))="","",INDEX(Schritt5_Gruppenbewertung!$G$13:$Z$53,MATCH($X29,Schritt5_Gruppenbewertung!$D$13:$D$53,0),MATCH(BU$5,Schritt5_Gruppenbewertung!$G$11:$Z$11,0))))</f>
        <v/>
      </c>
      <c r="BV29" s="92" t="str">
        <f>IF($X29="","",IF(INDEX(Schritt5_Gruppenbewertung!$G$13:$Z$53,MATCH($X29,Schritt5_Gruppenbewertung!$D$13:$D$53,0),MATCH(BV$5,Schritt5_Gruppenbewertung!$G$11:$Z$11,0))="","",INDEX(Schritt5_Gruppenbewertung!$G$13:$Z$53,MATCH($X29,Schritt5_Gruppenbewertung!$D$13:$D$53,0),MATCH(BV$5,Schritt5_Gruppenbewertung!$G$11:$Z$11,0))))</f>
        <v/>
      </c>
      <c r="BW29" s="92" t="str">
        <f>IF($X29="","",IF(INDEX(Schritt5_Gruppenbewertung!$G$13:$Z$53,MATCH($X29,Schritt5_Gruppenbewertung!$D$13:$D$53,0),MATCH(BW$5,Schritt5_Gruppenbewertung!$G$11:$Z$11,0))="","",INDEX(Schritt5_Gruppenbewertung!$G$13:$Z$53,MATCH($X29,Schritt5_Gruppenbewertung!$D$13:$D$53,0),MATCH(BW$5,Schritt5_Gruppenbewertung!$G$11:$Z$11,0))))</f>
        <v/>
      </c>
      <c r="BY29" s="239" t="str">
        <f t="shared" si="16"/>
        <v xml:space="preserve">17 Endenergieverbrauch </v>
      </c>
    </row>
    <row r="30" spans="1:77" x14ac:dyDescent="0.25">
      <c r="A30" s="33" t="str">
        <f>Filter_Kriterienpruefung!N24</f>
        <v>Rsch | Fläche und Boden</v>
      </c>
      <c r="B30" s="33" t="str">
        <f>IFERROR(INDEX(DROPDOWN!$L$8:$O$20,MATCH(Werte_Auswertung!$A30,DROPDOWN!$L$8:$L$20,0),4),"")</f>
        <v>Rsch</v>
      </c>
      <c r="C30" s="33" t="str">
        <f>IFERROR(INDEX(DROPDOWN!$L$8:$P$20,MATCH(Werte_Auswertung!$A30,DROPDOWN!$L$8:$L$20,0),5),"")</f>
        <v>Fläche und Boden</v>
      </c>
      <c r="D30" s="33" t="str">
        <f t="shared" ref="D30:L30" si="63">C30</f>
        <v>Fläche und Boden</v>
      </c>
      <c r="E30" s="33" t="str">
        <f t="shared" si="63"/>
        <v>Fläche und Boden</v>
      </c>
      <c r="F30" s="33" t="str">
        <f t="shared" si="63"/>
        <v>Fläche und Boden</v>
      </c>
      <c r="G30" s="33" t="str">
        <f t="shared" si="63"/>
        <v>Fläche und Boden</v>
      </c>
      <c r="H30" s="33" t="str">
        <f t="shared" si="63"/>
        <v>Fläche und Boden</v>
      </c>
      <c r="I30" s="33" t="str">
        <f t="shared" si="63"/>
        <v>Fläche und Boden</v>
      </c>
      <c r="J30" s="33" t="str">
        <f t="shared" si="63"/>
        <v>Fläche und Boden</v>
      </c>
      <c r="K30" s="33" t="str">
        <f t="shared" si="63"/>
        <v>Fläche und Boden</v>
      </c>
      <c r="L30" s="33" t="str">
        <f t="shared" si="63"/>
        <v>Fläche und Boden</v>
      </c>
      <c r="M30" s="33" t="str">
        <f t="shared" ref="M30:V30" si="64">L30</f>
        <v>Fläche und Boden</v>
      </c>
      <c r="N30" s="33" t="str">
        <f t="shared" si="64"/>
        <v>Fläche und Boden</v>
      </c>
      <c r="O30" s="33" t="str">
        <f t="shared" si="64"/>
        <v>Fläche und Boden</v>
      </c>
      <c r="P30" s="33" t="str">
        <f t="shared" si="64"/>
        <v>Fläche und Boden</v>
      </c>
      <c r="Q30" s="33" t="str">
        <f t="shared" si="64"/>
        <v>Fläche und Boden</v>
      </c>
      <c r="R30" s="33" t="str">
        <f t="shared" si="64"/>
        <v>Fläche und Boden</v>
      </c>
      <c r="S30" s="33" t="str">
        <f t="shared" si="64"/>
        <v>Fläche und Boden</v>
      </c>
      <c r="T30" s="33" t="str">
        <f t="shared" si="64"/>
        <v>Fläche und Boden</v>
      </c>
      <c r="U30" s="33" t="str">
        <f t="shared" si="64"/>
        <v>Fläche und Boden</v>
      </c>
      <c r="V30" s="33" t="str">
        <f t="shared" si="64"/>
        <v>Fläche und Boden</v>
      </c>
      <c r="W30" s="16">
        <f>Filter_Kriterienpruefung!M24</f>
        <v>18</v>
      </c>
      <c r="X30" s="15" t="str">
        <f>Filter_Kriterienpruefung!O24</f>
        <v>Flächeninanspruchnahme</v>
      </c>
      <c r="Y30" s="135">
        <f t="shared" si="2"/>
        <v>2</v>
      </c>
      <c r="Z30" s="249">
        <f t="shared" si="13"/>
        <v>2.000003</v>
      </c>
      <c r="AA30" s="135">
        <f t="shared" si="3"/>
        <v>2</v>
      </c>
      <c r="AB30" s="135">
        <f t="shared" si="4"/>
        <v>2</v>
      </c>
      <c r="AC30" s="135">
        <f t="shared" si="5"/>
        <v>2</v>
      </c>
      <c r="AD30" s="135">
        <f t="shared" si="6"/>
        <v>2</v>
      </c>
      <c r="AE30" s="135">
        <f t="shared" si="7"/>
        <v>2</v>
      </c>
      <c r="AF30" s="30">
        <f>IF($X30="","",COUNT(INDEX(Schritt5_Gruppenbewertung!$G$13:$G$53,$BC30):INDEX(Schritt5_Gruppenbewertung!$Z$13:$Z$53,$BC30)))</f>
        <v>3</v>
      </c>
      <c r="AG30" s="112">
        <f t="shared" si="57"/>
        <v>0</v>
      </c>
      <c r="AH30" s="112">
        <f t="shared" si="57"/>
        <v>0</v>
      </c>
      <c r="AI30" s="112">
        <f t="shared" si="57"/>
        <v>0</v>
      </c>
      <c r="AJ30" s="112">
        <f t="shared" si="57"/>
        <v>0</v>
      </c>
      <c r="AK30" s="112">
        <f t="shared" si="57"/>
        <v>1</v>
      </c>
      <c r="AL30" s="112"/>
      <c r="AM30" s="112">
        <f t="shared" si="58"/>
        <v>0</v>
      </c>
      <c r="AN30" s="112">
        <f t="shared" si="58"/>
        <v>0</v>
      </c>
      <c r="AO30" s="112">
        <f t="shared" si="58"/>
        <v>0</v>
      </c>
      <c r="AP30" s="112">
        <f t="shared" si="58"/>
        <v>0</v>
      </c>
      <c r="AQ30" s="112">
        <f t="shared" si="58"/>
        <v>3</v>
      </c>
      <c r="AR30" s="112"/>
      <c r="AS30" s="4">
        <f t="shared" si="10"/>
        <v>0.73269509706504654</v>
      </c>
      <c r="AT30" s="112">
        <f t="shared" si="14"/>
        <v>0</v>
      </c>
      <c r="AU30" s="249">
        <f t="shared" si="15"/>
        <v>3.0000000000000001E-6</v>
      </c>
      <c r="AV30" s="112"/>
      <c r="AW30" s="112"/>
      <c r="AX30" s="112"/>
      <c r="AY30" s="112"/>
      <c r="AZ30" s="112"/>
      <c r="BA30" s="112"/>
      <c r="BB30" s="112"/>
      <c r="BC30" s="30">
        <f>IF(X30="","",MATCH(X30,Schritt5_Gruppenbewertung!$D$13:$D$53,0))</f>
        <v>24</v>
      </c>
      <c r="BD30" s="92">
        <f>IF($X30="","",IF(INDEX(Schritt5_Gruppenbewertung!$G$13:$Z$53,MATCH($X30,Schritt5_Gruppenbewertung!$D$13:$D$53,0),MATCH(BD$5,Schritt5_Gruppenbewertung!$G$11:$Z$11,0))="","",INDEX(Schritt5_Gruppenbewertung!$G$13:$Z$53,MATCH($X30,Schritt5_Gruppenbewertung!$D$13:$D$53,0),MATCH(BD$5,Schritt5_Gruppenbewertung!$G$11:$Z$11,0))))</f>
        <v>2</v>
      </c>
      <c r="BE30" s="92">
        <f>IF($X30="","",IF(INDEX(Schritt5_Gruppenbewertung!$G$13:$Z$53,MATCH($X30,Schritt5_Gruppenbewertung!$D$13:$D$53,0),MATCH(BE$5,Schritt5_Gruppenbewertung!$G$11:$Z$11,0))="","",INDEX(Schritt5_Gruppenbewertung!$G$13:$Z$53,MATCH($X30,Schritt5_Gruppenbewertung!$D$13:$D$53,0),MATCH(BE$5,Schritt5_Gruppenbewertung!$G$11:$Z$11,0))))</f>
        <v>2</v>
      </c>
      <c r="BF30" s="92">
        <f>IF($X30="","",IF(INDEX(Schritt5_Gruppenbewertung!$G$13:$Z$53,MATCH($X30,Schritt5_Gruppenbewertung!$D$13:$D$53,0),MATCH(BF$5,Schritt5_Gruppenbewertung!$G$11:$Z$11,0))="","",INDEX(Schritt5_Gruppenbewertung!$G$13:$Z$53,MATCH($X30,Schritt5_Gruppenbewertung!$D$13:$D$53,0),MATCH(BF$5,Schritt5_Gruppenbewertung!$G$11:$Z$11,0))))</f>
        <v>2</v>
      </c>
      <c r="BG30" s="92" t="str">
        <f>IF($X30="","",IF(INDEX(Schritt5_Gruppenbewertung!$G$13:$Z$53,MATCH($X30,Schritt5_Gruppenbewertung!$D$13:$D$53,0),MATCH(BG$5,Schritt5_Gruppenbewertung!$G$11:$Z$11,0))="","",INDEX(Schritt5_Gruppenbewertung!$G$13:$Z$53,MATCH($X30,Schritt5_Gruppenbewertung!$D$13:$D$53,0),MATCH(BG$5,Schritt5_Gruppenbewertung!$G$11:$Z$11,0))))</f>
        <v/>
      </c>
      <c r="BH30" s="92" t="str">
        <f>IF($X30="","",IF(INDEX(Schritt5_Gruppenbewertung!$G$13:$Z$53,MATCH($X30,Schritt5_Gruppenbewertung!$D$13:$D$53,0),MATCH(BH$5,Schritt5_Gruppenbewertung!$G$11:$Z$11,0))="","",INDEX(Schritt5_Gruppenbewertung!$G$13:$Z$53,MATCH($X30,Schritt5_Gruppenbewertung!$D$13:$D$53,0),MATCH(BH$5,Schritt5_Gruppenbewertung!$G$11:$Z$11,0))))</f>
        <v/>
      </c>
      <c r="BI30" s="92" t="str">
        <f>IF($X30="","",IF(INDEX(Schritt5_Gruppenbewertung!$G$13:$Z$53,MATCH($X30,Schritt5_Gruppenbewertung!$D$13:$D$53,0),MATCH(BI$5,Schritt5_Gruppenbewertung!$G$11:$Z$11,0))="","",INDEX(Schritt5_Gruppenbewertung!$G$13:$Z$53,MATCH($X30,Schritt5_Gruppenbewertung!$D$13:$D$53,0),MATCH(BI$5,Schritt5_Gruppenbewertung!$G$11:$Z$11,0))))</f>
        <v/>
      </c>
      <c r="BJ30" s="92" t="str">
        <f>IF($X30="","",IF(INDEX(Schritt5_Gruppenbewertung!$G$13:$Z$53,MATCH($X30,Schritt5_Gruppenbewertung!$D$13:$D$53,0),MATCH(BJ$5,Schritt5_Gruppenbewertung!$G$11:$Z$11,0))="","",INDEX(Schritt5_Gruppenbewertung!$G$13:$Z$53,MATCH($X30,Schritt5_Gruppenbewertung!$D$13:$D$53,0),MATCH(BJ$5,Schritt5_Gruppenbewertung!$G$11:$Z$11,0))))</f>
        <v/>
      </c>
      <c r="BK30" s="92" t="str">
        <f>IF($X30="","",IF(INDEX(Schritt5_Gruppenbewertung!$G$13:$Z$53,MATCH($X30,Schritt5_Gruppenbewertung!$D$13:$D$53,0),MATCH(BK$5,Schritt5_Gruppenbewertung!$G$11:$Z$11,0))="","",INDEX(Schritt5_Gruppenbewertung!$G$13:$Z$53,MATCH($X30,Schritt5_Gruppenbewertung!$D$13:$D$53,0),MATCH(BK$5,Schritt5_Gruppenbewertung!$G$11:$Z$11,0))))</f>
        <v/>
      </c>
      <c r="BL30" s="92" t="str">
        <f>IF($X30="","",IF(INDEX(Schritt5_Gruppenbewertung!$G$13:$Z$53,MATCH($X30,Schritt5_Gruppenbewertung!$D$13:$D$53,0),MATCH(BL$5,Schritt5_Gruppenbewertung!$G$11:$Z$11,0))="","",INDEX(Schritt5_Gruppenbewertung!$G$13:$Z$53,MATCH($X30,Schritt5_Gruppenbewertung!$D$13:$D$53,0),MATCH(BL$5,Schritt5_Gruppenbewertung!$G$11:$Z$11,0))))</f>
        <v/>
      </c>
      <c r="BM30" s="92" t="str">
        <f>IF($X30="","",IF(INDEX(Schritt5_Gruppenbewertung!$G$13:$Z$53,MATCH($X30,Schritt5_Gruppenbewertung!$D$13:$D$53,0),MATCH(BM$5,Schritt5_Gruppenbewertung!$G$11:$Z$11,0))="","",INDEX(Schritt5_Gruppenbewertung!$G$13:$Z$53,MATCH($X30,Schritt5_Gruppenbewertung!$D$13:$D$53,0),MATCH(BM$5,Schritt5_Gruppenbewertung!$G$11:$Z$11,0))))</f>
        <v/>
      </c>
      <c r="BN30" s="92" t="str">
        <f>IF($X30="","",IF(INDEX(Schritt5_Gruppenbewertung!$G$13:$Z$53,MATCH($X30,Schritt5_Gruppenbewertung!$D$13:$D$53,0),MATCH(BN$5,Schritt5_Gruppenbewertung!$G$11:$Z$11,0))="","",INDEX(Schritt5_Gruppenbewertung!$G$13:$Z$53,MATCH($X30,Schritt5_Gruppenbewertung!$D$13:$D$53,0),MATCH(BN$5,Schritt5_Gruppenbewertung!$G$11:$Z$11,0))))</f>
        <v/>
      </c>
      <c r="BO30" s="92" t="str">
        <f>IF($X30="","",IF(INDEX(Schritt5_Gruppenbewertung!$G$13:$Z$53,MATCH($X30,Schritt5_Gruppenbewertung!$D$13:$D$53,0),MATCH(BO$5,Schritt5_Gruppenbewertung!$G$11:$Z$11,0))="","",INDEX(Schritt5_Gruppenbewertung!$G$13:$Z$53,MATCH($X30,Schritt5_Gruppenbewertung!$D$13:$D$53,0),MATCH(BO$5,Schritt5_Gruppenbewertung!$G$11:$Z$11,0))))</f>
        <v/>
      </c>
      <c r="BP30" s="92" t="str">
        <f>IF($X30="","",IF(INDEX(Schritt5_Gruppenbewertung!$G$13:$Z$53,MATCH($X30,Schritt5_Gruppenbewertung!$D$13:$D$53,0),MATCH(BP$5,Schritt5_Gruppenbewertung!$G$11:$Z$11,0))="","",INDEX(Schritt5_Gruppenbewertung!$G$13:$Z$53,MATCH($X30,Schritt5_Gruppenbewertung!$D$13:$D$53,0),MATCH(BP$5,Schritt5_Gruppenbewertung!$G$11:$Z$11,0))))</f>
        <v/>
      </c>
      <c r="BQ30" s="92" t="str">
        <f>IF($X30="","",IF(INDEX(Schritt5_Gruppenbewertung!$G$13:$Z$53,MATCH($X30,Schritt5_Gruppenbewertung!$D$13:$D$53,0),MATCH(BQ$5,Schritt5_Gruppenbewertung!$G$11:$Z$11,0))="","",INDEX(Schritt5_Gruppenbewertung!$G$13:$Z$53,MATCH($X30,Schritt5_Gruppenbewertung!$D$13:$D$53,0),MATCH(BQ$5,Schritt5_Gruppenbewertung!$G$11:$Z$11,0))))</f>
        <v/>
      </c>
      <c r="BR30" s="92" t="str">
        <f>IF($X30="","",IF(INDEX(Schritt5_Gruppenbewertung!$G$13:$Z$53,MATCH($X30,Schritt5_Gruppenbewertung!$D$13:$D$53,0),MATCH(BR$5,Schritt5_Gruppenbewertung!$G$11:$Z$11,0))="","",INDEX(Schritt5_Gruppenbewertung!$G$13:$Z$53,MATCH($X30,Schritt5_Gruppenbewertung!$D$13:$D$53,0),MATCH(BR$5,Schritt5_Gruppenbewertung!$G$11:$Z$11,0))))</f>
        <v/>
      </c>
      <c r="BS30" s="92" t="str">
        <f>IF($X30="","",IF(INDEX(Schritt5_Gruppenbewertung!$G$13:$Z$53,MATCH($X30,Schritt5_Gruppenbewertung!$D$13:$D$53,0),MATCH(BS$5,Schritt5_Gruppenbewertung!$G$11:$Z$11,0))="","",INDEX(Schritt5_Gruppenbewertung!$G$13:$Z$53,MATCH($X30,Schritt5_Gruppenbewertung!$D$13:$D$53,0),MATCH(BS$5,Schritt5_Gruppenbewertung!$G$11:$Z$11,0))))</f>
        <v/>
      </c>
      <c r="BT30" s="92" t="str">
        <f>IF($X30="","",IF(INDEX(Schritt5_Gruppenbewertung!$G$13:$Z$53,MATCH($X30,Schritt5_Gruppenbewertung!$D$13:$D$53,0),MATCH(BT$5,Schritt5_Gruppenbewertung!$G$11:$Z$11,0))="","",INDEX(Schritt5_Gruppenbewertung!$G$13:$Z$53,MATCH($X30,Schritt5_Gruppenbewertung!$D$13:$D$53,0),MATCH(BT$5,Schritt5_Gruppenbewertung!$G$11:$Z$11,0))))</f>
        <v/>
      </c>
      <c r="BU30" s="92" t="str">
        <f>IF($X30="","",IF(INDEX(Schritt5_Gruppenbewertung!$G$13:$Z$53,MATCH($X30,Schritt5_Gruppenbewertung!$D$13:$D$53,0),MATCH(BU$5,Schritt5_Gruppenbewertung!$G$11:$Z$11,0))="","",INDEX(Schritt5_Gruppenbewertung!$G$13:$Z$53,MATCH($X30,Schritt5_Gruppenbewertung!$D$13:$D$53,0),MATCH(BU$5,Schritt5_Gruppenbewertung!$G$11:$Z$11,0))))</f>
        <v/>
      </c>
      <c r="BV30" s="92" t="str">
        <f>IF($X30="","",IF(INDEX(Schritt5_Gruppenbewertung!$G$13:$Z$53,MATCH($X30,Schritt5_Gruppenbewertung!$D$13:$D$53,0),MATCH(BV$5,Schritt5_Gruppenbewertung!$G$11:$Z$11,0))="","",INDEX(Schritt5_Gruppenbewertung!$G$13:$Z$53,MATCH($X30,Schritt5_Gruppenbewertung!$D$13:$D$53,0),MATCH(BV$5,Schritt5_Gruppenbewertung!$G$11:$Z$11,0))))</f>
        <v/>
      </c>
      <c r="BW30" s="92" t="str">
        <f>IF($X30="","",IF(INDEX(Schritt5_Gruppenbewertung!$G$13:$Z$53,MATCH($X30,Schritt5_Gruppenbewertung!$D$13:$D$53,0),MATCH(BW$5,Schritt5_Gruppenbewertung!$G$11:$Z$11,0))="","",INDEX(Schritt5_Gruppenbewertung!$G$13:$Z$53,MATCH($X30,Schritt5_Gruppenbewertung!$D$13:$D$53,0),MATCH(BW$5,Schritt5_Gruppenbewertung!$G$11:$Z$11,0))))</f>
        <v/>
      </c>
      <c r="BY30" s="239" t="str">
        <f t="shared" si="16"/>
        <v>18 Flächeninanspruchnahme</v>
      </c>
    </row>
    <row r="31" spans="1:77" x14ac:dyDescent="0.25">
      <c r="A31" s="33" t="str">
        <f>Filter_Kriterienpruefung!N25</f>
        <v>Rsch | Fläche und Boden</v>
      </c>
      <c r="B31" s="33" t="str">
        <f>IFERROR(INDEX(DROPDOWN!$L$8:$O$20,MATCH(Werte_Auswertung!$A31,DROPDOWN!$L$8:$L$20,0),4),"")</f>
        <v>Rsch</v>
      </c>
      <c r="C31" s="33" t="str">
        <f>IFERROR(INDEX(DROPDOWN!$L$8:$P$20,MATCH(Werte_Auswertung!$A31,DROPDOWN!$L$8:$L$20,0),5),"")</f>
        <v>Fläche und Boden</v>
      </c>
      <c r="D31" s="33" t="str">
        <f t="shared" ref="D31:L31" si="65">C31</f>
        <v>Fläche und Boden</v>
      </c>
      <c r="E31" s="33" t="str">
        <f t="shared" si="65"/>
        <v>Fläche und Boden</v>
      </c>
      <c r="F31" s="33" t="str">
        <f t="shared" si="65"/>
        <v>Fläche und Boden</v>
      </c>
      <c r="G31" s="33" t="str">
        <f t="shared" si="65"/>
        <v>Fläche und Boden</v>
      </c>
      <c r="H31" s="33" t="str">
        <f t="shared" si="65"/>
        <v>Fläche und Boden</v>
      </c>
      <c r="I31" s="33" t="str">
        <f t="shared" si="65"/>
        <v>Fläche und Boden</v>
      </c>
      <c r="J31" s="33" t="str">
        <f t="shared" si="65"/>
        <v>Fläche und Boden</v>
      </c>
      <c r="K31" s="33" t="str">
        <f t="shared" si="65"/>
        <v>Fläche und Boden</v>
      </c>
      <c r="L31" s="33" t="str">
        <f t="shared" si="65"/>
        <v>Fläche und Boden</v>
      </c>
      <c r="M31" s="33" t="str">
        <f t="shared" ref="M31:V31" si="66">L31</f>
        <v>Fläche und Boden</v>
      </c>
      <c r="N31" s="33" t="str">
        <f t="shared" si="66"/>
        <v>Fläche und Boden</v>
      </c>
      <c r="O31" s="33" t="str">
        <f t="shared" si="66"/>
        <v>Fläche und Boden</v>
      </c>
      <c r="P31" s="33" t="str">
        <f t="shared" si="66"/>
        <v>Fläche und Boden</v>
      </c>
      <c r="Q31" s="33" t="str">
        <f t="shared" si="66"/>
        <v>Fläche und Boden</v>
      </c>
      <c r="R31" s="33" t="str">
        <f t="shared" si="66"/>
        <v>Fläche und Boden</v>
      </c>
      <c r="S31" s="33" t="str">
        <f t="shared" si="66"/>
        <v>Fläche und Boden</v>
      </c>
      <c r="T31" s="33" t="str">
        <f t="shared" si="66"/>
        <v>Fläche und Boden</v>
      </c>
      <c r="U31" s="33" t="str">
        <f t="shared" si="66"/>
        <v>Fläche und Boden</v>
      </c>
      <c r="V31" s="33" t="str">
        <f t="shared" si="66"/>
        <v>Fläche und Boden</v>
      </c>
      <c r="W31" s="16">
        <f>Filter_Kriterienpruefung!M25</f>
        <v>19</v>
      </c>
      <c r="X31" s="15" t="str">
        <f>Filter_Kriterienpruefung!O25</f>
        <v>Schädliche Bodenveränderungen</v>
      </c>
      <c r="Y31" s="135">
        <f t="shared" si="2"/>
        <v>1.3333333333333333</v>
      </c>
      <c r="Z31" s="249">
        <f t="shared" si="13"/>
        <v>1.3333364333333333</v>
      </c>
      <c r="AA31" s="135">
        <f t="shared" si="3"/>
        <v>0</v>
      </c>
      <c r="AB31" s="135">
        <f t="shared" si="4"/>
        <v>1</v>
      </c>
      <c r="AC31" s="135">
        <f t="shared" si="5"/>
        <v>2</v>
      </c>
      <c r="AD31" s="135">
        <f t="shared" si="6"/>
        <v>2</v>
      </c>
      <c r="AE31" s="135">
        <f t="shared" si="7"/>
        <v>2</v>
      </c>
      <c r="AF31" s="30">
        <f>IF($X31="","",COUNT(INDEX(Schritt5_Gruppenbewertung!$G$13:$G$53,$BC31):INDEX(Schritt5_Gruppenbewertung!$Z$13:$Z$53,$BC31)))</f>
        <v>3</v>
      </c>
      <c r="AG31" s="112">
        <f t="shared" si="57"/>
        <v>0</v>
      </c>
      <c r="AH31" s="112">
        <f t="shared" si="57"/>
        <v>0</v>
      </c>
      <c r="AI31" s="112">
        <f t="shared" si="57"/>
        <v>0.33333333333333331</v>
      </c>
      <c r="AJ31" s="112">
        <f t="shared" si="57"/>
        <v>0</v>
      </c>
      <c r="AK31" s="112">
        <f t="shared" si="57"/>
        <v>0.66666666666666663</v>
      </c>
      <c r="AL31" s="112"/>
      <c r="AM31" s="112">
        <f t="shared" si="58"/>
        <v>0</v>
      </c>
      <c r="AN31" s="112">
        <f t="shared" si="58"/>
        <v>0</v>
      </c>
      <c r="AO31" s="112">
        <f t="shared" si="58"/>
        <v>1</v>
      </c>
      <c r="AP31" s="112">
        <f t="shared" si="58"/>
        <v>0</v>
      </c>
      <c r="AQ31" s="112">
        <f t="shared" si="58"/>
        <v>2</v>
      </c>
      <c r="AR31" s="112"/>
      <c r="AS31" s="4">
        <f t="shared" si="10"/>
        <v>0.6155870112510925</v>
      </c>
      <c r="AT31" s="112">
        <f t="shared" si="14"/>
        <v>1</v>
      </c>
      <c r="AU31" s="249">
        <f t="shared" si="15"/>
        <v>1.0000031</v>
      </c>
      <c r="AV31" s="112"/>
      <c r="AW31" s="112"/>
      <c r="AX31" s="112"/>
      <c r="AY31" s="112"/>
      <c r="AZ31" s="112"/>
      <c r="BA31" s="112"/>
      <c r="BB31" s="112"/>
      <c r="BC31" s="30">
        <f>IF(X31="","",MATCH(X31,Schritt5_Gruppenbewertung!$D$13:$D$53,0))</f>
        <v>25</v>
      </c>
      <c r="BD31" s="92">
        <f>IF($X31="","",IF(INDEX(Schritt5_Gruppenbewertung!$G$13:$Z$53,MATCH($X31,Schritt5_Gruppenbewertung!$D$13:$D$53,0),MATCH(BD$5,Schritt5_Gruppenbewertung!$G$11:$Z$11,0))="","",INDEX(Schritt5_Gruppenbewertung!$G$13:$Z$53,MATCH($X31,Schritt5_Gruppenbewertung!$D$13:$D$53,0),MATCH(BD$5,Schritt5_Gruppenbewertung!$G$11:$Z$11,0))))</f>
        <v>0</v>
      </c>
      <c r="BE31" s="92">
        <f>IF($X31="","",IF(INDEX(Schritt5_Gruppenbewertung!$G$13:$Z$53,MATCH($X31,Schritt5_Gruppenbewertung!$D$13:$D$53,0),MATCH(BE$5,Schritt5_Gruppenbewertung!$G$11:$Z$11,0))="","",INDEX(Schritt5_Gruppenbewertung!$G$13:$Z$53,MATCH($X31,Schritt5_Gruppenbewertung!$D$13:$D$53,0),MATCH(BE$5,Schritt5_Gruppenbewertung!$G$11:$Z$11,0))))</f>
        <v>2</v>
      </c>
      <c r="BF31" s="92">
        <f>IF($X31="","",IF(INDEX(Schritt5_Gruppenbewertung!$G$13:$Z$53,MATCH($X31,Schritt5_Gruppenbewertung!$D$13:$D$53,0),MATCH(BF$5,Schritt5_Gruppenbewertung!$G$11:$Z$11,0))="","",INDEX(Schritt5_Gruppenbewertung!$G$13:$Z$53,MATCH($X31,Schritt5_Gruppenbewertung!$D$13:$D$53,0),MATCH(BF$5,Schritt5_Gruppenbewertung!$G$11:$Z$11,0))))</f>
        <v>2</v>
      </c>
      <c r="BG31" s="92" t="str">
        <f>IF($X31="","",IF(INDEX(Schritt5_Gruppenbewertung!$G$13:$Z$53,MATCH($X31,Schritt5_Gruppenbewertung!$D$13:$D$53,0),MATCH(BG$5,Schritt5_Gruppenbewertung!$G$11:$Z$11,0))="","",INDEX(Schritt5_Gruppenbewertung!$G$13:$Z$53,MATCH($X31,Schritt5_Gruppenbewertung!$D$13:$D$53,0),MATCH(BG$5,Schritt5_Gruppenbewertung!$G$11:$Z$11,0))))</f>
        <v/>
      </c>
      <c r="BH31" s="92" t="str">
        <f>IF($X31="","",IF(INDEX(Schritt5_Gruppenbewertung!$G$13:$Z$53,MATCH($X31,Schritt5_Gruppenbewertung!$D$13:$D$53,0),MATCH(BH$5,Schritt5_Gruppenbewertung!$G$11:$Z$11,0))="","",INDEX(Schritt5_Gruppenbewertung!$G$13:$Z$53,MATCH($X31,Schritt5_Gruppenbewertung!$D$13:$D$53,0),MATCH(BH$5,Schritt5_Gruppenbewertung!$G$11:$Z$11,0))))</f>
        <v/>
      </c>
      <c r="BI31" s="92" t="str">
        <f>IF($X31="","",IF(INDEX(Schritt5_Gruppenbewertung!$G$13:$Z$53,MATCH($X31,Schritt5_Gruppenbewertung!$D$13:$D$53,0),MATCH(BI$5,Schritt5_Gruppenbewertung!$G$11:$Z$11,0))="","",INDEX(Schritt5_Gruppenbewertung!$G$13:$Z$53,MATCH($X31,Schritt5_Gruppenbewertung!$D$13:$D$53,0),MATCH(BI$5,Schritt5_Gruppenbewertung!$G$11:$Z$11,0))))</f>
        <v/>
      </c>
      <c r="BJ31" s="92" t="str">
        <f>IF($X31="","",IF(INDEX(Schritt5_Gruppenbewertung!$G$13:$Z$53,MATCH($X31,Schritt5_Gruppenbewertung!$D$13:$D$53,0),MATCH(BJ$5,Schritt5_Gruppenbewertung!$G$11:$Z$11,0))="","",INDEX(Schritt5_Gruppenbewertung!$G$13:$Z$53,MATCH($X31,Schritt5_Gruppenbewertung!$D$13:$D$53,0),MATCH(BJ$5,Schritt5_Gruppenbewertung!$G$11:$Z$11,0))))</f>
        <v/>
      </c>
      <c r="BK31" s="92" t="str">
        <f>IF($X31="","",IF(INDEX(Schritt5_Gruppenbewertung!$G$13:$Z$53,MATCH($X31,Schritt5_Gruppenbewertung!$D$13:$D$53,0),MATCH(BK$5,Schritt5_Gruppenbewertung!$G$11:$Z$11,0))="","",INDEX(Schritt5_Gruppenbewertung!$G$13:$Z$53,MATCH($X31,Schritt5_Gruppenbewertung!$D$13:$D$53,0),MATCH(BK$5,Schritt5_Gruppenbewertung!$G$11:$Z$11,0))))</f>
        <v/>
      </c>
      <c r="BL31" s="92" t="str">
        <f>IF($X31="","",IF(INDEX(Schritt5_Gruppenbewertung!$G$13:$Z$53,MATCH($X31,Schritt5_Gruppenbewertung!$D$13:$D$53,0),MATCH(BL$5,Schritt5_Gruppenbewertung!$G$11:$Z$11,0))="","",INDEX(Schritt5_Gruppenbewertung!$G$13:$Z$53,MATCH($X31,Schritt5_Gruppenbewertung!$D$13:$D$53,0),MATCH(BL$5,Schritt5_Gruppenbewertung!$G$11:$Z$11,0))))</f>
        <v/>
      </c>
      <c r="BM31" s="92" t="str">
        <f>IF($X31="","",IF(INDEX(Schritt5_Gruppenbewertung!$G$13:$Z$53,MATCH($X31,Schritt5_Gruppenbewertung!$D$13:$D$53,0),MATCH(BM$5,Schritt5_Gruppenbewertung!$G$11:$Z$11,0))="","",INDEX(Schritt5_Gruppenbewertung!$G$13:$Z$53,MATCH($X31,Schritt5_Gruppenbewertung!$D$13:$D$53,0),MATCH(BM$5,Schritt5_Gruppenbewertung!$G$11:$Z$11,0))))</f>
        <v/>
      </c>
      <c r="BN31" s="92" t="str">
        <f>IF($X31="","",IF(INDEX(Schritt5_Gruppenbewertung!$G$13:$Z$53,MATCH($X31,Schritt5_Gruppenbewertung!$D$13:$D$53,0),MATCH(BN$5,Schritt5_Gruppenbewertung!$G$11:$Z$11,0))="","",INDEX(Schritt5_Gruppenbewertung!$G$13:$Z$53,MATCH($X31,Schritt5_Gruppenbewertung!$D$13:$D$53,0),MATCH(BN$5,Schritt5_Gruppenbewertung!$G$11:$Z$11,0))))</f>
        <v/>
      </c>
      <c r="BO31" s="92" t="str">
        <f>IF($X31="","",IF(INDEX(Schritt5_Gruppenbewertung!$G$13:$Z$53,MATCH($X31,Schritt5_Gruppenbewertung!$D$13:$D$53,0),MATCH(BO$5,Schritt5_Gruppenbewertung!$G$11:$Z$11,0))="","",INDEX(Schritt5_Gruppenbewertung!$G$13:$Z$53,MATCH($X31,Schritt5_Gruppenbewertung!$D$13:$D$53,0),MATCH(BO$5,Schritt5_Gruppenbewertung!$G$11:$Z$11,0))))</f>
        <v/>
      </c>
      <c r="BP31" s="92" t="str">
        <f>IF($X31="","",IF(INDEX(Schritt5_Gruppenbewertung!$G$13:$Z$53,MATCH($X31,Schritt5_Gruppenbewertung!$D$13:$D$53,0),MATCH(BP$5,Schritt5_Gruppenbewertung!$G$11:$Z$11,0))="","",INDEX(Schritt5_Gruppenbewertung!$G$13:$Z$53,MATCH($X31,Schritt5_Gruppenbewertung!$D$13:$D$53,0),MATCH(BP$5,Schritt5_Gruppenbewertung!$G$11:$Z$11,0))))</f>
        <v/>
      </c>
      <c r="BQ31" s="92" t="str">
        <f>IF($X31="","",IF(INDEX(Schritt5_Gruppenbewertung!$G$13:$Z$53,MATCH($X31,Schritt5_Gruppenbewertung!$D$13:$D$53,0),MATCH(BQ$5,Schritt5_Gruppenbewertung!$G$11:$Z$11,0))="","",INDEX(Schritt5_Gruppenbewertung!$G$13:$Z$53,MATCH($X31,Schritt5_Gruppenbewertung!$D$13:$D$53,0),MATCH(BQ$5,Schritt5_Gruppenbewertung!$G$11:$Z$11,0))))</f>
        <v/>
      </c>
      <c r="BR31" s="92" t="str">
        <f>IF($X31="","",IF(INDEX(Schritt5_Gruppenbewertung!$G$13:$Z$53,MATCH($X31,Schritt5_Gruppenbewertung!$D$13:$D$53,0),MATCH(BR$5,Schritt5_Gruppenbewertung!$G$11:$Z$11,0))="","",INDEX(Schritt5_Gruppenbewertung!$G$13:$Z$53,MATCH($X31,Schritt5_Gruppenbewertung!$D$13:$D$53,0),MATCH(BR$5,Schritt5_Gruppenbewertung!$G$11:$Z$11,0))))</f>
        <v/>
      </c>
      <c r="BS31" s="92" t="str">
        <f>IF($X31="","",IF(INDEX(Schritt5_Gruppenbewertung!$G$13:$Z$53,MATCH($X31,Schritt5_Gruppenbewertung!$D$13:$D$53,0),MATCH(BS$5,Schritt5_Gruppenbewertung!$G$11:$Z$11,0))="","",INDEX(Schritt5_Gruppenbewertung!$G$13:$Z$53,MATCH($X31,Schritt5_Gruppenbewertung!$D$13:$D$53,0),MATCH(BS$5,Schritt5_Gruppenbewertung!$G$11:$Z$11,0))))</f>
        <v/>
      </c>
      <c r="BT31" s="92" t="str">
        <f>IF($X31="","",IF(INDEX(Schritt5_Gruppenbewertung!$G$13:$Z$53,MATCH($X31,Schritt5_Gruppenbewertung!$D$13:$D$53,0),MATCH(BT$5,Schritt5_Gruppenbewertung!$G$11:$Z$11,0))="","",INDEX(Schritt5_Gruppenbewertung!$G$13:$Z$53,MATCH($X31,Schritt5_Gruppenbewertung!$D$13:$D$53,0),MATCH(BT$5,Schritt5_Gruppenbewertung!$G$11:$Z$11,0))))</f>
        <v/>
      </c>
      <c r="BU31" s="92" t="str">
        <f>IF($X31="","",IF(INDEX(Schritt5_Gruppenbewertung!$G$13:$Z$53,MATCH($X31,Schritt5_Gruppenbewertung!$D$13:$D$53,0),MATCH(BU$5,Schritt5_Gruppenbewertung!$G$11:$Z$11,0))="","",INDEX(Schritt5_Gruppenbewertung!$G$13:$Z$53,MATCH($X31,Schritt5_Gruppenbewertung!$D$13:$D$53,0),MATCH(BU$5,Schritt5_Gruppenbewertung!$G$11:$Z$11,0))))</f>
        <v/>
      </c>
      <c r="BV31" s="92" t="str">
        <f>IF($X31="","",IF(INDEX(Schritt5_Gruppenbewertung!$G$13:$Z$53,MATCH($X31,Schritt5_Gruppenbewertung!$D$13:$D$53,0),MATCH(BV$5,Schritt5_Gruppenbewertung!$G$11:$Z$11,0))="","",INDEX(Schritt5_Gruppenbewertung!$G$13:$Z$53,MATCH($X31,Schritt5_Gruppenbewertung!$D$13:$D$53,0),MATCH(BV$5,Schritt5_Gruppenbewertung!$G$11:$Z$11,0))))</f>
        <v/>
      </c>
      <c r="BW31" s="92" t="str">
        <f>IF($X31="","",IF(INDEX(Schritt5_Gruppenbewertung!$G$13:$Z$53,MATCH($X31,Schritt5_Gruppenbewertung!$D$13:$D$53,0),MATCH(BW$5,Schritt5_Gruppenbewertung!$G$11:$Z$11,0))="","",INDEX(Schritt5_Gruppenbewertung!$G$13:$Z$53,MATCH($X31,Schritt5_Gruppenbewertung!$D$13:$D$53,0),MATCH(BW$5,Schritt5_Gruppenbewertung!$G$11:$Z$11,0))))</f>
        <v/>
      </c>
      <c r="BY31" s="239" t="str">
        <f t="shared" si="16"/>
        <v>19 Schädliche Bodenveränderungen</v>
      </c>
    </row>
    <row r="32" spans="1:77" x14ac:dyDescent="0.25">
      <c r="A32" s="33" t="str">
        <f>Filter_Kriterienpruefung!N26</f>
        <v>Rsch | Rohstoffe</v>
      </c>
      <c r="B32" s="33" t="str">
        <f>IFERROR(INDEX(DROPDOWN!$L$8:$O$20,MATCH(Werte_Auswertung!$A32,DROPDOWN!$L$8:$L$20,0),4),"")</f>
        <v>Rsch</v>
      </c>
      <c r="C32" s="33" t="str">
        <f>IFERROR(INDEX(DROPDOWN!$L$8:$P$20,MATCH(Werte_Auswertung!$A32,DROPDOWN!$L$8:$L$20,0),5),"")</f>
        <v>Rohstoffe</v>
      </c>
      <c r="D32" s="33" t="str">
        <f t="shared" ref="D32:L32" si="67">C32</f>
        <v>Rohstoffe</v>
      </c>
      <c r="E32" s="33" t="str">
        <f t="shared" si="67"/>
        <v>Rohstoffe</v>
      </c>
      <c r="F32" s="33" t="str">
        <f t="shared" si="67"/>
        <v>Rohstoffe</v>
      </c>
      <c r="G32" s="33" t="str">
        <f t="shared" si="67"/>
        <v>Rohstoffe</v>
      </c>
      <c r="H32" s="33" t="str">
        <f t="shared" si="67"/>
        <v>Rohstoffe</v>
      </c>
      <c r="I32" s="33" t="str">
        <f t="shared" si="67"/>
        <v>Rohstoffe</v>
      </c>
      <c r="J32" s="33" t="str">
        <f t="shared" si="67"/>
        <v>Rohstoffe</v>
      </c>
      <c r="K32" s="33" t="str">
        <f t="shared" si="67"/>
        <v>Rohstoffe</v>
      </c>
      <c r="L32" s="33" t="str">
        <f t="shared" si="67"/>
        <v>Rohstoffe</v>
      </c>
      <c r="M32" s="33" t="str">
        <f t="shared" ref="M32:V32" si="68">L32</f>
        <v>Rohstoffe</v>
      </c>
      <c r="N32" s="33" t="str">
        <f t="shared" si="68"/>
        <v>Rohstoffe</v>
      </c>
      <c r="O32" s="33" t="str">
        <f t="shared" si="68"/>
        <v>Rohstoffe</v>
      </c>
      <c r="P32" s="33" t="str">
        <f t="shared" si="68"/>
        <v>Rohstoffe</v>
      </c>
      <c r="Q32" s="33" t="str">
        <f t="shared" si="68"/>
        <v>Rohstoffe</v>
      </c>
      <c r="R32" s="33" t="str">
        <f t="shared" si="68"/>
        <v>Rohstoffe</v>
      </c>
      <c r="S32" s="33" t="str">
        <f t="shared" si="68"/>
        <v>Rohstoffe</v>
      </c>
      <c r="T32" s="33" t="str">
        <f t="shared" si="68"/>
        <v>Rohstoffe</v>
      </c>
      <c r="U32" s="33" t="str">
        <f t="shared" si="68"/>
        <v>Rohstoffe</v>
      </c>
      <c r="V32" s="33" t="str">
        <f t="shared" si="68"/>
        <v>Rohstoffe</v>
      </c>
      <c r="W32" s="16">
        <f>Filter_Kriterienpruefung!M26</f>
        <v>20</v>
      </c>
      <c r="X32" s="15" t="str">
        <f>Filter_Kriterienpruefung!O26</f>
        <v>Rohstoffbedarf</v>
      </c>
      <c r="Y32" s="135">
        <f t="shared" si="2"/>
        <v>1.6666666666666667</v>
      </c>
      <c r="Z32" s="249">
        <f t="shared" si="13"/>
        <v>1.6666698666666668</v>
      </c>
      <c r="AA32" s="135">
        <f t="shared" si="3"/>
        <v>1</v>
      </c>
      <c r="AB32" s="135">
        <f t="shared" si="4"/>
        <v>1.5</v>
      </c>
      <c r="AC32" s="135">
        <f t="shared" si="5"/>
        <v>2</v>
      </c>
      <c r="AD32" s="135">
        <f t="shared" si="6"/>
        <v>2</v>
      </c>
      <c r="AE32" s="135">
        <f t="shared" si="7"/>
        <v>2</v>
      </c>
      <c r="AF32" s="30">
        <f>IF($X32="","",COUNT(INDEX(Schritt5_Gruppenbewertung!$G$13:$G$53,$BC32):INDEX(Schritt5_Gruppenbewertung!$Z$13:$Z$53,$BC32)))</f>
        <v>3</v>
      </c>
      <c r="AG32" s="112">
        <f t="shared" si="57"/>
        <v>0</v>
      </c>
      <c r="AH32" s="112">
        <f t="shared" si="57"/>
        <v>0</v>
      </c>
      <c r="AI32" s="112">
        <f t="shared" si="57"/>
        <v>0</v>
      </c>
      <c r="AJ32" s="112">
        <f t="shared" si="57"/>
        <v>0.33333333333333331</v>
      </c>
      <c r="AK32" s="112">
        <f t="shared" si="57"/>
        <v>0.66666666666666663</v>
      </c>
      <c r="AL32" s="112"/>
      <c r="AM32" s="112">
        <f t="shared" si="58"/>
        <v>0</v>
      </c>
      <c r="AN32" s="112">
        <f t="shared" si="58"/>
        <v>0</v>
      </c>
      <c r="AO32" s="112">
        <f t="shared" si="58"/>
        <v>0</v>
      </c>
      <c r="AP32" s="112">
        <f t="shared" si="58"/>
        <v>1</v>
      </c>
      <c r="AQ32" s="112">
        <f t="shared" si="58"/>
        <v>2</v>
      </c>
      <c r="AR32" s="112"/>
      <c r="AS32" s="4">
        <f t="shared" si="10"/>
        <v>0.63866637365850509</v>
      </c>
      <c r="AT32" s="112">
        <f t="shared" si="14"/>
        <v>0.5</v>
      </c>
      <c r="AU32" s="249">
        <f t="shared" si="15"/>
        <v>0.50000319999999998</v>
      </c>
      <c r="AV32" s="112"/>
      <c r="AW32" s="112"/>
      <c r="AX32" s="112"/>
      <c r="AY32" s="112"/>
      <c r="AZ32" s="112"/>
      <c r="BA32" s="112"/>
      <c r="BB32" s="112"/>
      <c r="BC32" s="30">
        <f>IF(X32="","",MATCH(X32,Schritt5_Gruppenbewertung!$D$13:$D$53,0))</f>
        <v>26</v>
      </c>
      <c r="BD32" s="92">
        <f>IF($X32="","",IF(INDEX(Schritt5_Gruppenbewertung!$G$13:$Z$53,MATCH($X32,Schritt5_Gruppenbewertung!$D$13:$D$53,0),MATCH(BD$5,Schritt5_Gruppenbewertung!$G$11:$Z$11,0))="","",INDEX(Schritt5_Gruppenbewertung!$G$13:$Z$53,MATCH($X32,Schritt5_Gruppenbewertung!$D$13:$D$53,0),MATCH(BD$5,Schritt5_Gruppenbewertung!$G$11:$Z$11,0))))</f>
        <v>2</v>
      </c>
      <c r="BE32" s="92">
        <f>IF($X32="","",IF(INDEX(Schritt5_Gruppenbewertung!$G$13:$Z$53,MATCH($X32,Schritt5_Gruppenbewertung!$D$13:$D$53,0),MATCH(BE$5,Schritt5_Gruppenbewertung!$G$11:$Z$11,0))="","",INDEX(Schritt5_Gruppenbewertung!$G$13:$Z$53,MATCH($X32,Schritt5_Gruppenbewertung!$D$13:$D$53,0),MATCH(BE$5,Schritt5_Gruppenbewertung!$G$11:$Z$11,0))))</f>
        <v>1</v>
      </c>
      <c r="BF32" s="92">
        <f>IF($X32="","",IF(INDEX(Schritt5_Gruppenbewertung!$G$13:$Z$53,MATCH($X32,Schritt5_Gruppenbewertung!$D$13:$D$53,0),MATCH(BF$5,Schritt5_Gruppenbewertung!$G$11:$Z$11,0))="","",INDEX(Schritt5_Gruppenbewertung!$G$13:$Z$53,MATCH($X32,Schritt5_Gruppenbewertung!$D$13:$D$53,0),MATCH(BF$5,Schritt5_Gruppenbewertung!$G$11:$Z$11,0))))</f>
        <v>2</v>
      </c>
      <c r="BG32" s="92" t="str">
        <f>IF($X32="","",IF(INDEX(Schritt5_Gruppenbewertung!$G$13:$Z$53,MATCH($X32,Schritt5_Gruppenbewertung!$D$13:$D$53,0),MATCH(BG$5,Schritt5_Gruppenbewertung!$G$11:$Z$11,0))="","",INDEX(Schritt5_Gruppenbewertung!$G$13:$Z$53,MATCH($X32,Schritt5_Gruppenbewertung!$D$13:$D$53,0),MATCH(BG$5,Schritt5_Gruppenbewertung!$G$11:$Z$11,0))))</f>
        <v/>
      </c>
      <c r="BH32" s="92" t="str">
        <f>IF($X32="","",IF(INDEX(Schritt5_Gruppenbewertung!$G$13:$Z$53,MATCH($X32,Schritt5_Gruppenbewertung!$D$13:$D$53,0),MATCH(BH$5,Schritt5_Gruppenbewertung!$G$11:$Z$11,0))="","",INDEX(Schritt5_Gruppenbewertung!$G$13:$Z$53,MATCH($X32,Schritt5_Gruppenbewertung!$D$13:$D$53,0),MATCH(BH$5,Schritt5_Gruppenbewertung!$G$11:$Z$11,0))))</f>
        <v/>
      </c>
      <c r="BI32" s="92" t="str">
        <f>IF($X32="","",IF(INDEX(Schritt5_Gruppenbewertung!$G$13:$Z$53,MATCH($X32,Schritt5_Gruppenbewertung!$D$13:$D$53,0),MATCH(BI$5,Schritt5_Gruppenbewertung!$G$11:$Z$11,0))="","",INDEX(Schritt5_Gruppenbewertung!$G$13:$Z$53,MATCH($X32,Schritt5_Gruppenbewertung!$D$13:$D$53,0),MATCH(BI$5,Schritt5_Gruppenbewertung!$G$11:$Z$11,0))))</f>
        <v/>
      </c>
      <c r="BJ32" s="92" t="str">
        <f>IF($X32="","",IF(INDEX(Schritt5_Gruppenbewertung!$G$13:$Z$53,MATCH($X32,Schritt5_Gruppenbewertung!$D$13:$D$53,0),MATCH(BJ$5,Schritt5_Gruppenbewertung!$G$11:$Z$11,0))="","",INDEX(Schritt5_Gruppenbewertung!$G$13:$Z$53,MATCH($X32,Schritt5_Gruppenbewertung!$D$13:$D$53,0),MATCH(BJ$5,Schritt5_Gruppenbewertung!$G$11:$Z$11,0))))</f>
        <v/>
      </c>
      <c r="BK32" s="92" t="str">
        <f>IF($X32="","",IF(INDEX(Schritt5_Gruppenbewertung!$G$13:$Z$53,MATCH($X32,Schritt5_Gruppenbewertung!$D$13:$D$53,0),MATCH(BK$5,Schritt5_Gruppenbewertung!$G$11:$Z$11,0))="","",INDEX(Schritt5_Gruppenbewertung!$G$13:$Z$53,MATCH($X32,Schritt5_Gruppenbewertung!$D$13:$D$53,0),MATCH(BK$5,Schritt5_Gruppenbewertung!$G$11:$Z$11,0))))</f>
        <v/>
      </c>
      <c r="BL32" s="92" t="str">
        <f>IF($X32="","",IF(INDEX(Schritt5_Gruppenbewertung!$G$13:$Z$53,MATCH($X32,Schritt5_Gruppenbewertung!$D$13:$D$53,0),MATCH(BL$5,Schritt5_Gruppenbewertung!$G$11:$Z$11,0))="","",INDEX(Schritt5_Gruppenbewertung!$G$13:$Z$53,MATCH($X32,Schritt5_Gruppenbewertung!$D$13:$D$53,0),MATCH(BL$5,Schritt5_Gruppenbewertung!$G$11:$Z$11,0))))</f>
        <v/>
      </c>
      <c r="BM32" s="92" t="str">
        <f>IF($X32="","",IF(INDEX(Schritt5_Gruppenbewertung!$G$13:$Z$53,MATCH($X32,Schritt5_Gruppenbewertung!$D$13:$D$53,0),MATCH(BM$5,Schritt5_Gruppenbewertung!$G$11:$Z$11,0))="","",INDEX(Schritt5_Gruppenbewertung!$G$13:$Z$53,MATCH($X32,Schritt5_Gruppenbewertung!$D$13:$D$53,0),MATCH(BM$5,Schritt5_Gruppenbewertung!$G$11:$Z$11,0))))</f>
        <v/>
      </c>
      <c r="BN32" s="92" t="str">
        <f>IF($X32="","",IF(INDEX(Schritt5_Gruppenbewertung!$G$13:$Z$53,MATCH($X32,Schritt5_Gruppenbewertung!$D$13:$D$53,0),MATCH(BN$5,Schritt5_Gruppenbewertung!$G$11:$Z$11,0))="","",INDEX(Schritt5_Gruppenbewertung!$G$13:$Z$53,MATCH($X32,Schritt5_Gruppenbewertung!$D$13:$D$53,0),MATCH(BN$5,Schritt5_Gruppenbewertung!$G$11:$Z$11,0))))</f>
        <v/>
      </c>
      <c r="BO32" s="92" t="str">
        <f>IF($X32="","",IF(INDEX(Schritt5_Gruppenbewertung!$G$13:$Z$53,MATCH($X32,Schritt5_Gruppenbewertung!$D$13:$D$53,0),MATCH(BO$5,Schritt5_Gruppenbewertung!$G$11:$Z$11,0))="","",INDEX(Schritt5_Gruppenbewertung!$G$13:$Z$53,MATCH($X32,Schritt5_Gruppenbewertung!$D$13:$D$53,0),MATCH(BO$5,Schritt5_Gruppenbewertung!$G$11:$Z$11,0))))</f>
        <v/>
      </c>
      <c r="BP32" s="92" t="str">
        <f>IF($X32="","",IF(INDEX(Schritt5_Gruppenbewertung!$G$13:$Z$53,MATCH($X32,Schritt5_Gruppenbewertung!$D$13:$D$53,0),MATCH(BP$5,Schritt5_Gruppenbewertung!$G$11:$Z$11,0))="","",INDEX(Schritt5_Gruppenbewertung!$G$13:$Z$53,MATCH($X32,Schritt5_Gruppenbewertung!$D$13:$D$53,0),MATCH(BP$5,Schritt5_Gruppenbewertung!$G$11:$Z$11,0))))</f>
        <v/>
      </c>
      <c r="BQ32" s="92" t="str">
        <f>IF($X32="","",IF(INDEX(Schritt5_Gruppenbewertung!$G$13:$Z$53,MATCH($X32,Schritt5_Gruppenbewertung!$D$13:$D$53,0),MATCH(BQ$5,Schritt5_Gruppenbewertung!$G$11:$Z$11,0))="","",INDEX(Schritt5_Gruppenbewertung!$G$13:$Z$53,MATCH($X32,Schritt5_Gruppenbewertung!$D$13:$D$53,0),MATCH(BQ$5,Schritt5_Gruppenbewertung!$G$11:$Z$11,0))))</f>
        <v/>
      </c>
      <c r="BR32" s="92" t="str">
        <f>IF($X32="","",IF(INDEX(Schritt5_Gruppenbewertung!$G$13:$Z$53,MATCH($X32,Schritt5_Gruppenbewertung!$D$13:$D$53,0),MATCH(BR$5,Schritt5_Gruppenbewertung!$G$11:$Z$11,0))="","",INDEX(Schritt5_Gruppenbewertung!$G$13:$Z$53,MATCH($X32,Schritt5_Gruppenbewertung!$D$13:$D$53,0),MATCH(BR$5,Schritt5_Gruppenbewertung!$G$11:$Z$11,0))))</f>
        <v/>
      </c>
      <c r="BS32" s="92" t="str">
        <f>IF($X32="","",IF(INDEX(Schritt5_Gruppenbewertung!$G$13:$Z$53,MATCH($X32,Schritt5_Gruppenbewertung!$D$13:$D$53,0),MATCH(BS$5,Schritt5_Gruppenbewertung!$G$11:$Z$11,0))="","",INDEX(Schritt5_Gruppenbewertung!$G$13:$Z$53,MATCH($X32,Schritt5_Gruppenbewertung!$D$13:$D$53,0),MATCH(BS$5,Schritt5_Gruppenbewertung!$G$11:$Z$11,0))))</f>
        <v/>
      </c>
      <c r="BT32" s="92" t="str">
        <f>IF($X32="","",IF(INDEX(Schritt5_Gruppenbewertung!$G$13:$Z$53,MATCH($X32,Schritt5_Gruppenbewertung!$D$13:$D$53,0),MATCH(BT$5,Schritt5_Gruppenbewertung!$G$11:$Z$11,0))="","",INDEX(Schritt5_Gruppenbewertung!$G$13:$Z$53,MATCH($X32,Schritt5_Gruppenbewertung!$D$13:$D$53,0),MATCH(BT$5,Schritt5_Gruppenbewertung!$G$11:$Z$11,0))))</f>
        <v/>
      </c>
      <c r="BU32" s="92" t="str">
        <f>IF($X32="","",IF(INDEX(Schritt5_Gruppenbewertung!$G$13:$Z$53,MATCH($X32,Schritt5_Gruppenbewertung!$D$13:$D$53,0),MATCH(BU$5,Schritt5_Gruppenbewertung!$G$11:$Z$11,0))="","",INDEX(Schritt5_Gruppenbewertung!$G$13:$Z$53,MATCH($X32,Schritt5_Gruppenbewertung!$D$13:$D$53,0),MATCH(BU$5,Schritt5_Gruppenbewertung!$G$11:$Z$11,0))))</f>
        <v/>
      </c>
      <c r="BV32" s="92" t="str">
        <f>IF($X32="","",IF(INDEX(Schritt5_Gruppenbewertung!$G$13:$Z$53,MATCH($X32,Schritt5_Gruppenbewertung!$D$13:$D$53,0),MATCH(BV$5,Schritt5_Gruppenbewertung!$G$11:$Z$11,0))="","",INDEX(Schritt5_Gruppenbewertung!$G$13:$Z$53,MATCH($X32,Schritt5_Gruppenbewertung!$D$13:$D$53,0),MATCH(BV$5,Schritt5_Gruppenbewertung!$G$11:$Z$11,0))))</f>
        <v/>
      </c>
      <c r="BW32" s="92" t="str">
        <f>IF($X32="","",IF(INDEX(Schritt5_Gruppenbewertung!$G$13:$Z$53,MATCH($X32,Schritt5_Gruppenbewertung!$D$13:$D$53,0),MATCH(BW$5,Schritt5_Gruppenbewertung!$G$11:$Z$11,0))="","",INDEX(Schritt5_Gruppenbewertung!$G$13:$Z$53,MATCH($X32,Schritt5_Gruppenbewertung!$D$13:$D$53,0),MATCH(BW$5,Schritt5_Gruppenbewertung!$G$11:$Z$11,0))))</f>
        <v/>
      </c>
      <c r="BY32" s="239" t="str">
        <f t="shared" si="16"/>
        <v>20 Rohstoffbedarf</v>
      </c>
    </row>
    <row r="33" spans="1:77" x14ac:dyDescent="0.25">
      <c r="A33" s="33" t="str">
        <f>Filter_Kriterienpruefung!N27</f>
        <v>Rsch | Rohstoffe</v>
      </c>
      <c r="B33" s="33" t="str">
        <f>IFERROR(INDEX(DROPDOWN!$L$8:$O$20,MATCH(Werte_Auswertung!$A33,DROPDOWN!$L$8:$L$20,0),4),"")</f>
        <v>Rsch</v>
      </c>
      <c r="C33" s="33" t="str">
        <f>IFERROR(INDEX(DROPDOWN!$L$8:$P$20,MATCH(Werte_Auswertung!$A33,DROPDOWN!$L$8:$L$20,0),5),"")</f>
        <v>Rohstoffe</v>
      </c>
      <c r="D33" s="33" t="str">
        <f t="shared" ref="D33:L33" si="69">C33</f>
        <v>Rohstoffe</v>
      </c>
      <c r="E33" s="33" t="str">
        <f t="shared" si="69"/>
        <v>Rohstoffe</v>
      </c>
      <c r="F33" s="33" t="str">
        <f t="shared" si="69"/>
        <v>Rohstoffe</v>
      </c>
      <c r="G33" s="33" t="str">
        <f t="shared" si="69"/>
        <v>Rohstoffe</v>
      </c>
      <c r="H33" s="33" t="str">
        <f t="shared" si="69"/>
        <v>Rohstoffe</v>
      </c>
      <c r="I33" s="33" t="str">
        <f t="shared" si="69"/>
        <v>Rohstoffe</v>
      </c>
      <c r="J33" s="33" t="str">
        <f t="shared" si="69"/>
        <v>Rohstoffe</v>
      </c>
      <c r="K33" s="33" t="str">
        <f t="shared" si="69"/>
        <v>Rohstoffe</v>
      </c>
      <c r="L33" s="33" t="str">
        <f t="shared" si="69"/>
        <v>Rohstoffe</v>
      </c>
      <c r="M33" s="33" t="str">
        <f t="shared" ref="M33:V33" si="70">L33</f>
        <v>Rohstoffe</v>
      </c>
      <c r="N33" s="33" t="str">
        <f t="shared" si="70"/>
        <v>Rohstoffe</v>
      </c>
      <c r="O33" s="33" t="str">
        <f t="shared" si="70"/>
        <v>Rohstoffe</v>
      </c>
      <c r="P33" s="33" t="str">
        <f t="shared" si="70"/>
        <v>Rohstoffe</v>
      </c>
      <c r="Q33" s="33" t="str">
        <f t="shared" si="70"/>
        <v>Rohstoffe</v>
      </c>
      <c r="R33" s="33" t="str">
        <f t="shared" si="70"/>
        <v>Rohstoffe</v>
      </c>
      <c r="S33" s="33" t="str">
        <f t="shared" si="70"/>
        <v>Rohstoffe</v>
      </c>
      <c r="T33" s="33" t="str">
        <f t="shared" si="70"/>
        <v>Rohstoffe</v>
      </c>
      <c r="U33" s="33" t="str">
        <f t="shared" si="70"/>
        <v>Rohstoffe</v>
      </c>
      <c r="V33" s="33" t="str">
        <f t="shared" si="70"/>
        <v>Rohstoffe</v>
      </c>
      <c r="W33" s="16">
        <f>Filter_Kriterienpruefung!M27</f>
        <v>21</v>
      </c>
      <c r="X33" s="15" t="str">
        <f>Filter_Kriterienpruefung!O27</f>
        <v>Abhängigkeit von kritischen Rohstoffen</v>
      </c>
      <c r="Y33" s="135">
        <f t="shared" si="2"/>
        <v>0.66666666666666663</v>
      </c>
      <c r="Z33" s="249">
        <f t="shared" si="13"/>
        <v>0.66666996666666667</v>
      </c>
      <c r="AA33" s="135">
        <f t="shared" si="3"/>
        <v>-1</v>
      </c>
      <c r="AB33" s="135">
        <f t="shared" si="4"/>
        <v>0</v>
      </c>
      <c r="AC33" s="135">
        <f t="shared" si="5"/>
        <v>1</v>
      </c>
      <c r="AD33" s="135">
        <f t="shared" si="6"/>
        <v>1.5</v>
      </c>
      <c r="AE33" s="135">
        <f t="shared" si="7"/>
        <v>2</v>
      </c>
      <c r="AF33" s="30">
        <f>IF($X33="","",COUNT(INDEX(Schritt5_Gruppenbewertung!$G$13:$G$53,$BC33):INDEX(Schritt5_Gruppenbewertung!$Z$13:$Z$53,$BC33)))</f>
        <v>3</v>
      </c>
      <c r="AG33" s="112">
        <f t="shared" si="57"/>
        <v>0</v>
      </c>
      <c r="AH33" s="112">
        <f t="shared" si="57"/>
        <v>0.33333333333333331</v>
      </c>
      <c r="AI33" s="112">
        <f t="shared" si="57"/>
        <v>0</v>
      </c>
      <c r="AJ33" s="112">
        <f t="shared" si="57"/>
        <v>0.33333333333333331</v>
      </c>
      <c r="AK33" s="112">
        <f t="shared" si="57"/>
        <v>0.33333333333333331</v>
      </c>
      <c r="AL33" s="112"/>
      <c r="AM33" s="112">
        <f t="shared" si="58"/>
        <v>0</v>
      </c>
      <c r="AN33" s="112">
        <f t="shared" si="58"/>
        <v>1</v>
      </c>
      <c r="AO33" s="112">
        <f t="shared" si="58"/>
        <v>0</v>
      </c>
      <c r="AP33" s="112">
        <f t="shared" si="58"/>
        <v>1</v>
      </c>
      <c r="AQ33" s="112">
        <f t="shared" si="58"/>
        <v>1</v>
      </c>
      <c r="AR33" s="112"/>
      <c r="AS33" s="4">
        <f t="shared" si="10"/>
        <v>0.55250625145308252</v>
      </c>
      <c r="AT33" s="112">
        <f t="shared" si="14"/>
        <v>1.5</v>
      </c>
      <c r="AU33" s="249">
        <f t="shared" si="15"/>
        <v>1.5000032999999999</v>
      </c>
      <c r="AV33" s="112"/>
      <c r="AW33" s="112"/>
      <c r="AX33" s="112"/>
      <c r="AY33" s="112"/>
      <c r="AZ33" s="112"/>
      <c r="BA33" s="112"/>
      <c r="BB33" s="112"/>
      <c r="BC33" s="30">
        <f>IF(X33="","",MATCH(X33,Schritt5_Gruppenbewertung!$D$13:$D$53,0))</f>
        <v>27</v>
      </c>
      <c r="BD33" s="92">
        <f>IF($X33="","",IF(INDEX(Schritt5_Gruppenbewertung!$G$13:$Z$53,MATCH($X33,Schritt5_Gruppenbewertung!$D$13:$D$53,0),MATCH(BD$5,Schritt5_Gruppenbewertung!$G$11:$Z$11,0))="","",INDEX(Schritt5_Gruppenbewertung!$G$13:$Z$53,MATCH($X33,Schritt5_Gruppenbewertung!$D$13:$D$53,0),MATCH(BD$5,Schritt5_Gruppenbewertung!$G$11:$Z$11,0))))</f>
        <v>-1</v>
      </c>
      <c r="BE33" s="92">
        <f>IF($X33="","",IF(INDEX(Schritt5_Gruppenbewertung!$G$13:$Z$53,MATCH($X33,Schritt5_Gruppenbewertung!$D$13:$D$53,0),MATCH(BE$5,Schritt5_Gruppenbewertung!$G$11:$Z$11,0))="","",INDEX(Schritt5_Gruppenbewertung!$G$13:$Z$53,MATCH($X33,Schritt5_Gruppenbewertung!$D$13:$D$53,0),MATCH(BE$5,Schritt5_Gruppenbewertung!$G$11:$Z$11,0))))</f>
        <v>2</v>
      </c>
      <c r="BF33" s="92">
        <f>IF($X33="","",IF(INDEX(Schritt5_Gruppenbewertung!$G$13:$Z$53,MATCH($X33,Schritt5_Gruppenbewertung!$D$13:$D$53,0),MATCH(BF$5,Schritt5_Gruppenbewertung!$G$11:$Z$11,0))="","",INDEX(Schritt5_Gruppenbewertung!$G$13:$Z$53,MATCH($X33,Schritt5_Gruppenbewertung!$D$13:$D$53,0),MATCH(BF$5,Schritt5_Gruppenbewertung!$G$11:$Z$11,0))))</f>
        <v>1</v>
      </c>
      <c r="BG33" s="92" t="str">
        <f>IF($X33="","",IF(INDEX(Schritt5_Gruppenbewertung!$G$13:$Z$53,MATCH($X33,Schritt5_Gruppenbewertung!$D$13:$D$53,0),MATCH(BG$5,Schritt5_Gruppenbewertung!$G$11:$Z$11,0))="","",INDEX(Schritt5_Gruppenbewertung!$G$13:$Z$53,MATCH($X33,Schritt5_Gruppenbewertung!$D$13:$D$53,0),MATCH(BG$5,Schritt5_Gruppenbewertung!$G$11:$Z$11,0))))</f>
        <v/>
      </c>
      <c r="BH33" s="92" t="str">
        <f>IF($X33="","",IF(INDEX(Schritt5_Gruppenbewertung!$G$13:$Z$53,MATCH($X33,Schritt5_Gruppenbewertung!$D$13:$D$53,0),MATCH(BH$5,Schritt5_Gruppenbewertung!$G$11:$Z$11,0))="","",INDEX(Schritt5_Gruppenbewertung!$G$13:$Z$53,MATCH($X33,Schritt5_Gruppenbewertung!$D$13:$D$53,0),MATCH(BH$5,Schritt5_Gruppenbewertung!$G$11:$Z$11,0))))</f>
        <v/>
      </c>
      <c r="BI33" s="92" t="str">
        <f>IF($X33="","",IF(INDEX(Schritt5_Gruppenbewertung!$G$13:$Z$53,MATCH($X33,Schritt5_Gruppenbewertung!$D$13:$D$53,0),MATCH(BI$5,Schritt5_Gruppenbewertung!$G$11:$Z$11,0))="","",INDEX(Schritt5_Gruppenbewertung!$G$13:$Z$53,MATCH($X33,Schritt5_Gruppenbewertung!$D$13:$D$53,0),MATCH(BI$5,Schritt5_Gruppenbewertung!$G$11:$Z$11,0))))</f>
        <v/>
      </c>
      <c r="BJ33" s="92" t="str">
        <f>IF($X33="","",IF(INDEX(Schritt5_Gruppenbewertung!$G$13:$Z$53,MATCH($X33,Schritt5_Gruppenbewertung!$D$13:$D$53,0),MATCH(BJ$5,Schritt5_Gruppenbewertung!$G$11:$Z$11,0))="","",INDEX(Schritt5_Gruppenbewertung!$G$13:$Z$53,MATCH($X33,Schritt5_Gruppenbewertung!$D$13:$D$53,0),MATCH(BJ$5,Schritt5_Gruppenbewertung!$G$11:$Z$11,0))))</f>
        <v/>
      </c>
      <c r="BK33" s="92" t="str">
        <f>IF($X33="","",IF(INDEX(Schritt5_Gruppenbewertung!$G$13:$Z$53,MATCH($X33,Schritt5_Gruppenbewertung!$D$13:$D$53,0),MATCH(BK$5,Schritt5_Gruppenbewertung!$G$11:$Z$11,0))="","",INDEX(Schritt5_Gruppenbewertung!$G$13:$Z$53,MATCH($X33,Schritt5_Gruppenbewertung!$D$13:$D$53,0),MATCH(BK$5,Schritt5_Gruppenbewertung!$G$11:$Z$11,0))))</f>
        <v/>
      </c>
      <c r="BL33" s="92" t="str">
        <f>IF($X33="","",IF(INDEX(Schritt5_Gruppenbewertung!$G$13:$Z$53,MATCH($X33,Schritt5_Gruppenbewertung!$D$13:$D$53,0),MATCH(BL$5,Schritt5_Gruppenbewertung!$G$11:$Z$11,0))="","",INDEX(Schritt5_Gruppenbewertung!$G$13:$Z$53,MATCH($X33,Schritt5_Gruppenbewertung!$D$13:$D$53,0),MATCH(BL$5,Schritt5_Gruppenbewertung!$G$11:$Z$11,0))))</f>
        <v/>
      </c>
      <c r="BM33" s="92" t="str">
        <f>IF($X33="","",IF(INDEX(Schritt5_Gruppenbewertung!$G$13:$Z$53,MATCH($X33,Schritt5_Gruppenbewertung!$D$13:$D$53,0),MATCH(BM$5,Schritt5_Gruppenbewertung!$G$11:$Z$11,0))="","",INDEX(Schritt5_Gruppenbewertung!$G$13:$Z$53,MATCH($X33,Schritt5_Gruppenbewertung!$D$13:$D$53,0),MATCH(BM$5,Schritt5_Gruppenbewertung!$G$11:$Z$11,0))))</f>
        <v/>
      </c>
      <c r="BN33" s="92" t="str">
        <f>IF($X33="","",IF(INDEX(Schritt5_Gruppenbewertung!$G$13:$Z$53,MATCH($X33,Schritt5_Gruppenbewertung!$D$13:$D$53,0),MATCH(BN$5,Schritt5_Gruppenbewertung!$G$11:$Z$11,0))="","",INDEX(Schritt5_Gruppenbewertung!$G$13:$Z$53,MATCH($X33,Schritt5_Gruppenbewertung!$D$13:$D$53,0),MATCH(BN$5,Schritt5_Gruppenbewertung!$G$11:$Z$11,0))))</f>
        <v/>
      </c>
      <c r="BO33" s="92" t="str">
        <f>IF($X33="","",IF(INDEX(Schritt5_Gruppenbewertung!$G$13:$Z$53,MATCH($X33,Schritt5_Gruppenbewertung!$D$13:$D$53,0),MATCH(BO$5,Schritt5_Gruppenbewertung!$G$11:$Z$11,0))="","",INDEX(Schritt5_Gruppenbewertung!$G$13:$Z$53,MATCH($X33,Schritt5_Gruppenbewertung!$D$13:$D$53,0),MATCH(BO$5,Schritt5_Gruppenbewertung!$G$11:$Z$11,0))))</f>
        <v/>
      </c>
      <c r="BP33" s="92" t="str">
        <f>IF($X33="","",IF(INDEX(Schritt5_Gruppenbewertung!$G$13:$Z$53,MATCH($X33,Schritt5_Gruppenbewertung!$D$13:$D$53,0),MATCH(BP$5,Schritt5_Gruppenbewertung!$G$11:$Z$11,0))="","",INDEX(Schritt5_Gruppenbewertung!$G$13:$Z$53,MATCH($X33,Schritt5_Gruppenbewertung!$D$13:$D$53,0),MATCH(BP$5,Schritt5_Gruppenbewertung!$G$11:$Z$11,0))))</f>
        <v/>
      </c>
      <c r="BQ33" s="92" t="str">
        <f>IF($X33="","",IF(INDEX(Schritt5_Gruppenbewertung!$G$13:$Z$53,MATCH($X33,Schritt5_Gruppenbewertung!$D$13:$D$53,0),MATCH(BQ$5,Schritt5_Gruppenbewertung!$G$11:$Z$11,0))="","",INDEX(Schritt5_Gruppenbewertung!$G$13:$Z$53,MATCH($X33,Schritt5_Gruppenbewertung!$D$13:$D$53,0),MATCH(BQ$5,Schritt5_Gruppenbewertung!$G$11:$Z$11,0))))</f>
        <v/>
      </c>
      <c r="BR33" s="92" t="str">
        <f>IF($X33="","",IF(INDEX(Schritt5_Gruppenbewertung!$G$13:$Z$53,MATCH($X33,Schritt5_Gruppenbewertung!$D$13:$D$53,0),MATCH(BR$5,Schritt5_Gruppenbewertung!$G$11:$Z$11,0))="","",INDEX(Schritt5_Gruppenbewertung!$G$13:$Z$53,MATCH($X33,Schritt5_Gruppenbewertung!$D$13:$D$53,0),MATCH(BR$5,Schritt5_Gruppenbewertung!$G$11:$Z$11,0))))</f>
        <v/>
      </c>
      <c r="BS33" s="92" t="str">
        <f>IF($X33="","",IF(INDEX(Schritt5_Gruppenbewertung!$G$13:$Z$53,MATCH($X33,Schritt5_Gruppenbewertung!$D$13:$D$53,0),MATCH(BS$5,Schritt5_Gruppenbewertung!$G$11:$Z$11,0))="","",INDEX(Schritt5_Gruppenbewertung!$G$13:$Z$53,MATCH($X33,Schritt5_Gruppenbewertung!$D$13:$D$53,0),MATCH(BS$5,Schritt5_Gruppenbewertung!$G$11:$Z$11,0))))</f>
        <v/>
      </c>
      <c r="BT33" s="92" t="str">
        <f>IF($X33="","",IF(INDEX(Schritt5_Gruppenbewertung!$G$13:$Z$53,MATCH($X33,Schritt5_Gruppenbewertung!$D$13:$D$53,0),MATCH(BT$5,Schritt5_Gruppenbewertung!$G$11:$Z$11,0))="","",INDEX(Schritt5_Gruppenbewertung!$G$13:$Z$53,MATCH($X33,Schritt5_Gruppenbewertung!$D$13:$D$53,0),MATCH(BT$5,Schritt5_Gruppenbewertung!$G$11:$Z$11,0))))</f>
        <v/>
      </c>
      <c r="BU33" s="92" t="str">
        <f>IF($X33="","",IF(INDEX(Schritt5_Gruppenbewertung!$G$13:$Z$53,MATCH($X33,Schritt5_Gruppenbewertung!$D$13:$D$53,0),MATCH(BU$5,Schritt5_Gruppenbewertung!$G$11:$Z$11,0))="","",INDEX(Schritt5_Gruppenbewertung!$G$13:$Z$53,MATCH($X33,Schritt5_Gruppenbewertung!$D$13:$D$53,0),MATCH(BU$5,Schritt5_Gruppenbewertung!$G$11:$Z$11,0))))</f>
        <v/>
      </c>
      <c r="BV33" s="92" t="str">
        <f>IF($X33="","",IF(INDEX(Schritt5_Gruppenbewertung!$G$13:$Z$53,MATCH($X33,Schritt5_Gruppenbewertung!$D$13:$D$53,0),MATCH(BV$5,Schritt5_Gruppenbewertung!$G$11:$Z$11,0))="","",INDEX(Schritt5_Gruppenbewertung!$G$13:$Z$53,MATCH($X33,Schritt5_Gruppenbewertung!$D$13:$D$53,0),MATCH(BV$5,Schritt5_Gruppenbewertung!$G$11:$Z$11,0))))</f>
        <v/>
      </c>
      <c r="BW33" s="92" t="str">
        <f>IF($X33="","",IF(INDEX(Schritt5_Gruppenbewertung!$G$13:$Z$53,MATCH($X33,Schritt5_Gruppenbewertung!$D$13:$D$53,0),MATCH(BW$5,Schritt5_Gruppenbewertung!$G$11:$Z$11,0))="","",INDEX(Schritt5_Gruppenbewertung!$G$13:$Z$53,MATCH($X33,Schritt5_Gruppenbewertung!$D$13:$D$53,0),MATCH(BW$5,Schritt5_Gruppenbewertung!$G$11:$Z$11,0))))</f>
        <v/>
      </c>
      <c r="BY33" s="239" t="str">
        <f t="shared" si="16"/>
        <v>21 Abhängigkeit von kritischen Rohstoffen</v>
      </c>
    </row>
    <row r="34" spans="1:77" x14ac:dyDescent="0.25">
      <c r="A34" s="33" t="str">
        <f>Filter_Kriterienpruefung!N28</f>
        <v>Rsch | Wasser und Gewässer</v>
      </c>
      <c r="B34" s="33" t="str">
        <f>IFERROR(INDEX(DROPDOWN!$L$8:$O$20,MATCH(Werte_Auswertung!$A34,DROPDOWN!$L$8:$L$20,0),4),"")</f>
        <v>Rsch</v>
      </c>
      <c r="C34" s="33" t="str">
        <f>IFERROR(INDEX(DROPDOWN!$L$8:$P$20,MATCH(Werte_Auswertung!$A34,DROPDOWN!$L$8:$L$20,0),5),"")</f>
        <v>Wasser und Gewässer</v>
      </c>
      <c r="D34" s="33" t="str">
        <f t="shared" ref="D34:L34" si="71">C34</f>
        <v>Wasser und Gewässer</v>
      </c>
      <c r="E34" s="33" t="str">
        <f t="shared" si="71"/>
        <v>Wasser und Gewässer</v>
      </c>
      <c r="F34" s="33" t="str">
        <f t="shared" si="71"/>
        <v>Wasser und Gewässer</v>
      </c>
      <c r="G34" s="33" t="str">
        <f t="shared" si="71"/>
        <v>Wasser und Gewässer</v>
      </c>
      <c r="H34" s="33" t="str">
        <f t="shared" si="71"/>
        <v>Wasser und Gewässer</v>
      </c>
      <c r="I34" s="33" t="str">
        <f t="shared" si="71"/>
        <v>Wasser und Gewässer</v>
      </c>
      <c r="J34" s="33" t="str">
        <f t="shared" si="71"/>
        <v>Wasser und Gewässer</v>
      </c>
      <c r="K34" s="33" t="str">
        <f t="shared" si="71"/>
        <v>Wasser und Gewässer</v>
      </c>
      <c r="L34" s="33" t="str">
        <f t="shared" si="71"/>
        <v>Wasser und Gewässer</v>
      </c>
      <c r="M34" s="33" t="str">
        <f t="shared" ref="M34:V34" si="72">L34</f>
        <v>Wasser und Gewässer</v>
      </c>
      <c r="N34" s="33" t="str">
        <f t="shared" si="72"/>
        <v>Wasser und Gewässer</v>
      </c>
      <c r="O34" s="33" t="str">
        <f t="shared" si="72"/>
        <v>Wasser und Gewässer</v>
      </c>
      <c r="P34" s="33" t="str">
        <f t="shared" si="72"/>
        <v>Wasser und Gewässer</v>
      </c>
      <c r="Q34" s="33" t="str">
        <f t="shared" si="72"/>
        <v>Wasser und Gewässer</v>
      </c>
      <c r="R34" s="33" t="str">
        <f t="shared" si="72"/>
        <v>Wasser und Gewässer</v>
      </c>
      <c r="S34" s="33" t="str">
        <f t="shared" si="72"/>
        <v>Wasser und Gewässer</v>
      </c>
      <c r="T34" s="33" t="str">
        <f t="shared" si="72"/>
        <v>Wasser und Gewässer</v>
      </c>
      <c r="U34" s="33" t="str">
        <f t="shared" si="72"/>
        <v>Wasser und Gewässer</v>
      </c>
      <c r="V34" s="33" t="str">
        <f t="shared" si="72"/>
        <v>Wasser und Gewässer</v>
      </c>
      <c r="W34" s="16">
        <f>Filter_Kriterienpruefung!M28</f>
        <v>22</v>
      </c>
      <c r="X34" s="15" t="str">
        <f>Filter_Kriterienpruefung!O28</f>
        <v>Wasserverbrauch</v>
      </c>
      <c r="Y34" s="135">
        <f t="shared" si="2"/>
        <v>0.66666666666666663</v>
      </c>
      <c r="Z34" s="249">
        <f t="shared" si="13"/>
        <v>0.66667006666666662</v>
      </c>
      <c r="AA34" s="135">
        <f t="shared" si="3"/>
        <v>-1</v>
      </c>
      <c r="AB34" s="135">
        <f t="shared" si="4"/>
        <v>0</v>
      </c>
      <c r="AC34" s="135">
        <f t="shared" si="5"/>
        <v>1</v>
      </c>
      <c r="AD34" s="135">
        <f t="shared" si="6"/>
        <v>1.5</v>
      </c>
      <c r="AE34" s="135">
        <f t="shared" si="7"/>
        <v>2</v>
      </c>
      <c r="AF34" s="30">
        <f>IF($X34="","",COUNT(INDEX(Schritt5_Gruppenbewertung!$G$13:$G$53,$BC34):INDEX(Schritt5_Gruppenbewertung!$Z$13:$Z$53,$BC34)))</f>
        <v>3</v>
      </c>
      <c r="AG34" s="112">
        <f t="shared" si="57"/>
        <v>0</v>
      </c>
      <c r="AH34" s="112">
        <f t="shared" si="57"/>
        <v>0.33333333333333331</v>
      </c>
      <c r="AI34" s="112">
        <f t="shared" si="57"/>
        <v>0</v>
      </c>
      <c r="AJ34" s="112">
        <f t="shared" si="57"/>
        <v>0.33333333333333331</v>
      </c>
      <c r="AK34" s="112">
        <f t="shared" si="57"/>
        <v>0.33333333333333331</v>
      </c>
      <c r="AL34" s="112"/>
      <c r="AM34" s="112">
        <f t="shared" si="58"/>
        <v>0</v>
      </c>
      <c r="AN34" s="112">
        <f t="shared" si="58"/>
        <v>1</v>
      </c>
      <c r="AO34" s="112">
        <f t="shared" si="58"/>
        <v>0</v>
      </c>
      <c r="AP34" s="112">
        <f t="shared" si="58"/>
        <v>1</v>
      </c>
      <c r="AQ34" s="112">
        <f t="shared" si="58"/>
        <v>1</v>
      </c>
      <c r="AR34" s="112"/>
      <c r="AS34" s="4">
        <f t="shared" si="10"/>
        <v>0.55250625145308252</v>
      </c>
      <c r="AT34" s="112">
        <f t="shared" si="14"/>
        <v>1.5</v>
      </c>
      <c r="AU34" s="249">
        <f t="shared" si="15"/>
        <v>1.5000034</v>
      </c>
      <c r="AV34" s="112"/>
      <c r="AW34" s="112"/>
      <c r="AX34" s="112"/>
      <c r="AY34" s="112"/>
      <c r="AZ34" s="112"/>
      <c r="BA34" s="112"/>
      <c r="BB34" s="112"/>
      <c r="BC34" s="30">
        <f>IF(X34="","",MATCH(X34,Schritt5_Gruppenbewertung!$D$13:$D$53,0))</f>
        <v>28</v>
      </c>
      <c r="BD34" s="92">
        <f>IF($X34="","",IF(INDEX(Schritt5_Gruppenbewertung!$G$13:$Z$53,MATCH($X34,Schritt5_Gruppenbewertung!$D$13:$D$53,0),MATCH(BD$5,Schritt5_Gruppenbewertung!$G$11:$Z$11,0))="","",INDEX(Schritt5_Gruppenbewertung!$G$13:$Z$53,MATCH($X34,Schritt5_Gruppenbewertung!$D$13:$D$53,0),MATCH(BD$5,Schritt5_Gruppenbewertung!$G$11:$Z$11,0))))</f>
        <v>-1</v>
      </c>
      <c r="BE34" s="92">
        <f>IF($X34="","",IF(INDEX(Schritt5_Gruppenbewertung!$G$13:$Z$53,MATCH($X34,Schritt5_Gruppenbewertung!$D$13:$D$53,0),MATCH(BE$5,Schritt5_Gruppenbewertung!$G$11:$Z$11,0))="","",INDEX(Schritt5_Gruppenbewertung!$G$13:$Z$53,MATCH($X34,Schritt5_Gruppenbewertung!$D$13:$D$53,0),MATCH(BE$5,Schritt5_Gruppenbewertung!$G$11:$Z$11,0))))</f>
        <v>1</v>
      </c>
      <c r="BF34" s="92">
        <f>IF($X34="","",IF(INDEX(Schritt5_Gruppenbewertung!$G$13:$Z$53,MATCH($X34,Schritt5_Gruppenbewertung!$D$13:$D$53,0),MATCH(BF$5,Schritt5_Gruppenbewertung!$G$11:$Z$11,0))="","",INDEX(Schritt5_Gruppenbewertung!$G$13:$Z$53,MATCH($X34,Schritt5_Gruppenbewertung!$D$13:$D$53,0),MATCH(BF$5,Schritt5_Gruppenbewertung!$G$11:$Z$11,0))))</f>
        <v>2</v>
      </c>
      <c r="BG34" s="92" t="str">
        <f>IF($X34="","",IF(INDEX(Schritt5_Gruppenbewertung!$G$13:$Z$53,MATCH($X34,Schritt5_Gruppenbewertung!$D$13:$D$53,0),MATCH(BG$5,Schritt5_Gruppenbewertung!$G$11:$Z$11,0))="","",INDEX(Schritt5_Gruppenbewertung!$G$13:$Z$53,MATCH($X34,Schritt5_Gruppenbewertung!$D$13:$D$53,0),MATCH(BG$5,Schritt5_Gruppenbewertung!$G$11:$Z$11,0))))</f>
        <v/>
      </c>
      <c r="BH34" s="92" t="str">
        <f>IF($X34="","",IF(INDEX(Schritt5_Gruppenbewertung!$G$13:$Z$53,MATCH($X34,Schritt5_Gruppenbewertung!$D$13:$D$53,0),MATCH(BH$5,Schritt5_Gruppenbewertung!$G$11:$Z$11,0))="","",INDEX(Schritt5_Gruppenbewertung!$G$13:$Z$53,MATCH($X34,Schritt5_Gruppenbewertung!$D$13:$D$53,0),MATCH(BH$5,Schritt5_Gruppenbewertung!$G$11:$Z$11,0))))</f>
        <v/>
      </c>
      <c r="BI34" s="92" t="str">
        <f>IF($X34="","",IF(INDEX(Schritt5_Gruppenbewertung!$G$13:$Z$53,MATCH($X34,Schritt5_Gruppenbewertung!$D$13:$D$53,0),MATCH(BI$5,Schritt5_Gruppenbewertung!$G$11:$Z$11,0))="","",INDEX(Schritt5_Gruppenbewertung!$G$13:$Z$53,MATCH($X34,Schritt5_Gruppenbewertung!$D$13:$D$53,0),MATCH(BI$5,Schritt5_Gruppenbewertung!$G$11:$Z$11,0))))</f>
        <v/>
      </c>
      <c r="BJ34" s="92" t="str">
        <f>IF($X34="","",IF(INDEX(Schritt5_Gruppenbewertung!$G$13:$Z$53,MATCH($X34,Schritt5_Gruppenbewertung!$D$13:$D$53,0),MATCH(BJ$5,Schritt5_Gruppenbewertung!$G$11:$Z$11,0))="","",INDEX(Schritt5_Gruppenbewertung!$G$13:$Z$53,MATCH($X34,Schritt5_Gruppenbewertung!$D$13:$D$53,0),MATCH(BJ$5,Schritt5_Gruppenbewertung!$G$11:$Z$11,0))))</f>
        <v/>
      </c>
      <c r="BK34" s="92" t="str">
        <f>IF($X34="","",IF(INDEX(Schritt5_Gruppenbewertung!$G$13:$Z$53,MATCH($X34,Schritt5_Gruppenbewertung!$D$13:$D$53,0),MATCH(BK$5,Schritt5_Gruppenbewertung!$G$11:$Z$11,0))="","",INDEX(Schritt5_Gruppenbewertung!$G$13:$Z$53,MATCH($X34,Schritt5_Gruppenbewertung!$D$13:$D$53,0),MATCH(BK$5,Schritt5_Gruppenbewertung!$G$11:$Z$11,0))))</f>
        <v/>
      </c>
      <c r="BL34" s="92" t="str">
        <f>IF($X34="","",IF(INDEX(Schritt5_Gruppenbewertung!$G$13:$Z$53,MATCH($X34,Schritt5_Gruppenbewertung!$D$13:$D$53,0),MATCH(BL$5,Schritt5_Gruppenbewertung!$G$11:$Z$11,0))="","",INDEX(Schritt5_Gruppenbewertung!$G$13:$Z$53,MATCH($X34,Schritt5_Gruppenbewertung!$D$13:$D$53,0),MATCH(BL$5,Schritt5_Gruppenbewertung!$G$11:$Z$11,0))))</f>
        <v/>
      </c>
      <c r="BM34" s="92" t="str">
        <f>IF($X34="","",IF(INDEX(Schritt5_Gruppenbewertung!$G$13:$Z$53,MATCH($X34,Schritt5_Gruppenbewertung!$D$13:$D$53,0),MATCH(BM$5,Schritt5_Gruppenbewertung!$G$11:$Z$11,0))="","",INDEX(Schritt5_Gruppenbewertung!$G$13:$Z$53,MATCH($X34,Schritt5_Gruppenbewertung!$D$13:$D$53,0),MATCH(BM$5,Schritt5_Gruppenbewertung!$G$11:$Z$11,0))))</f>
        <v/>
      </c>
      <c r="BN34" s="92" t="str">
        <f>IF($X34="","",IF(INDEX(Schritt5_Gruppenbewertung!$G$13:$Z$53,MATCH($X34,Schritt5_Gruppenbewertung!$D$13:$D$53,0),MATCH(BN$5,Schritt5_Gruppenbewertung!$G$11:$Z$11,0))="","",INDEX(Schritt5_Gruppenbewertung!$G$13:$Z$53,MATCH($X34,Schritt5_Gruppenbewertung!$D$13:$D$53,0),MATCH(BN$5,Schritt5_Gruppenbewertung!$G$11:$Z$11,0))))</f>
        <v/>
      </c>
      <c r="BO34" s="92" t="str">
        <f>IF($X34="","",IF(INDEX(Schritt5_Gruppenbewertung!$G$13:$Z$53,MATCH($X34,Schritt5_Gruppenbewertung!$D$13:$D$53,0),MATCH(BO$5,Schritt5_Gruppenbewertung!$G$11:$Z$11,0))="","",INDEX(Schritt5_Gruppenbewertung!$G$13:$Z$53,MATCH($X34,Schritt5_Gruppenbewertung!$D$13:$D$53,0),MATCH(BO$5,Schritt5_Gruppenbewertung!$G$11:$Z$11,0))))</f>
        <v/>
      </c>
      <c r="BP34" s="92" t="str">
        <f>IF($X34="","",IF(INDEX(Schritt5_Gruppenbewertung!$G$13:$Z$53,MATCH($X34,Schritt5_Gruppenbewertung!$D$13:$D$53,0),MATCH(BP$5,Schritt5_Gruppenbewertung!$G$11:$Z$11,0))="","",INDEX(Schritt5_Gruppenbewertung!$G$13:$Z$53,MATCH($X34,Schritt5_Gruppenbewertung!$D$13:$D$53,0),MATCH(BP$5,Schritt5_Gruppenbewertung!$G$11:$Z$11,0))))</f>
        <v/>
      </c>
      <c r="BQ34" s="92" t="str">
        <f>IF($X34="","",IF(INDEX(Schritt5_Gruppenbewertung!$G$13:$Z$53,MATCH($X34,Schritt5_Gruppenbewertung!$D$13:$D$53,0),MATCH(BQ$5,Schritt5_Gruppenbewertung!$G$11:$Z$11,0))="","",INDEX(Schritt5_Gruppenbewertung!$G$13:$Z$53,MATCH($X34,Schritt5_Gruppenbewertung!$D$13:$D$53,0),MATCH(BQ$5,Schritt5_Gruppenbewertung!$G$11:$Z$11,0))))</f>
        <v/>
      </c>
      <c r="BR34" s="92" t="str">
        <f>IF($X34="","",IF(INDEX(Schritt5_Gruppenbewertung!$G$13:$Z$53,MATCH($X34,Schritt5_Gruppenbewertung!$D$13:$D$53,0),MATCH(BR$5,Schritt5_Gruppenbewertung!$G$11:$Z$11,0))="","",INDEX(Schritt5_Gruppenbewertung!$G$13:$Z$53,MATCH($X34,Schritt5_Gruppenbewertung!$D$13:$D$53,0),MATCH(BR$5,Schritt5_Gruppenbewertung!$G$11:$Z$11,0))))</f>
        <v/>
      </c>
      <c r="BS34" s="92" t="str">
        <f>IF($X34="","",IF(INDEX(Schritt5_Gruppenbewertung!$G$13:$Z$53,MATCH($X34,Schritt5_Gruppenbewertung!$D$13:$D$53,0),MATCH(BS$5,Schritt5_Gruppenbewertung!$G$11:$Z$11,0))="","",INDEX(Schritt5_Gruppenbewertung!$G$13:$Z$53,MATCH($X34,Schritt5_Gruppenbewertung!$D$13:$D$53,0),MATCH(BS$5,Schritt5_Gruppenbewertung!$G$11:$Z$11,0))))</f>
        <v/>
      </c>
      <c r="BT34" s="92" t="str">
        <f>IF($X34="","",IF(INDEX(Schritt5_Gruppenbewertung!$G$13:$Z$53,MATCH($X34,Schritt5_Gruppenbewertung!$D$13:$D$53,0),MATCH(BT$5,Schritt5_Gruppenbewertung!$G$11:$Z$11,0))="","",INDEX(Schritt5_Gruppenbewertung!$G$13:$Z$53,MATCH($X34,Schritt5_Gruppenbewertung!$D$13:$D$53,0),MATCH(BT$5,Schritt5_Gruppenbewertung!$G$11:$Z$11,0))))</f>
        <v/>
      </c>
      <c r="BU34" s="92" t="str">
        <f>IF($X34="","",IF(INDEX(Schritt5_Gruppenbewertung!$G$13:$Z$53,MATCH($X34,Schritt5_Gruppenbewertung!$D$13:$D$53,0),MATCH(BU$5,Schritt5_Gruppenbewertung!$G$11:$Z$11,0))="","",INDEX(Schritt5_Gruppenbewertung!$G$13:$Z$53,MATCH($X34,Schritt5_Gruppenbewertung!$D$13:$D$53,0),MATCH(BU$5,Schritt5_Gruppenbewertung!$G$11:$Z$11,0))))</f>
        <v/>
      </c>
      <c r="BV34" s="92" t="str">
        <f>IF($X34="","",IF(INDEX(Schritt5_Gruppenbewertung!$G$13:$Z$53,MATCH($X34,Schritt5_Gruppenbewertung!$D$13:$D$53,0),MATCH(BV$5,Schritt5_Gruppenbewertung!$G$11:$Z$11,0))="","",INDEX(Schritt5_Gruppenbewertung!$G$13:$Z$53,MATCH($X34,Schritt5_Gruppenbewertung!$D$13:$D$53,0),MATCH(BV$5,Schritt5_Gruppenbewertung!$G$11:$Z$11,0))))</f>
        <v/>
      </c>
      <c r="BW34" s="92" t="str">
        <f>IF($X34="","",IF(INDEX(Schritt5_Gruppenbewertung!$G$13:$Z$53,MATCH($X34,Schritt5_Gruppenbewertung!$D$13:$D$53,0),MATCH(BW$5,Schritt5_Gruppenbewertung!$G$11:$Z$11,0))="","",INDEX(Schritt5_Gruppenbewertung!$G$13:$Z$53,MATCH($X34,Schritt5_Gruppenbewertung!$D$13:$D$53,0),MATCH(BW$5,Schritt5_Gruppenbewertung!$G$11:$Z$11,0))))</f>
        <v/>
      </c>
      <c r="BY34" s="239" t="str">
        <f t="shared" si="16"/>
        <v>22 Wasserverbrauch</v>
      </c>
    </row>
    <row r="35" spans="1:77" x14ac:dyDescent="0.25">
      <c r="A35" s="33" t="str">
        <f>Filter_Kriterienpruefung!N29</f>
        <v>Rsch | Wasser und Gewässer</v>
      </c>
      <c r="B35" s="33" t="str">
        <f>IFERROR(INDEX(DROPDOWN!$L$8:$O$20,MATCH(Werte_Auswertung!$A35,DROPDOWN!$L$8:$L$20,0),4),"")</f>
        <v>Rsch</v>
      </c>
      <c r="C35" s="33" t="str">
        <f>IFERROR(INDEX(DROPDOWN!$L$8:$P$20,MATCH(Werte_Auswertung!$A35,DROPDOWN!$L$8:$L$20,0),5),"")</f>
        <v>Wasser und Gewässer</v>
      </c>
      <c r="D35" s="33" t="str">
        <f t="shared" ref="D35:L35" si="73">C35</f>
        <v>Wasser und Gewässer</v>
      </c>
      <c r="E35" s="33" t="str">
        <f t="shared" si="73"/>
        <v>Wasser und Gewässer</v>
      </c>
      <c r="F35" s="33" t="str">
        <f t="shared" si="73"/>
        <v>Wasser und Gewässer</v>
      </c>
      <c r="G35" s="33" t="str">
        <f t="shared" si="73"/>
        <v>Wasser und Gewässer</v>
      </c>
      <c r="H35" s="33" t="str">
        <f t="shared" si="73"/>
        <v>Wasser und Gewässer</v>
      </c>
      <c r="I35" s="33" t="str">
        <f t="shared" si="73"/>
        <v>Wasser und Gewässer</v>
      </c>
      <c r="J35" s="33" t="str">
        <f t="shared" si="73"/>
        <v>Wasser und Gewässer</v>
      </c>
      <c r="K35" s="33" t="str">
        <f t="shared" si="73"/>
        <v>Wasser und Gewässer</v>
      </c>
      <c r="L35" s="33" t="str">
        <f t="shared" si="73"/>
        <v>Wasser und Gewässer</v>
      </c>
      <c r="M35" s="33" t="str">
        <f t="shared" ref="M35:V35" si="74">L35</f>
        <v>Wasser und Gewässer</v>
      </c>
      <c r="N35" s="33" t="str">
        <f t="shared" si="74"/>
        <v>Wasser und Gewässer</v>
      </c>
      <c r="O35" s="33" t="str">
        <f t="shared" si="74"/>
        <v>Wasser und Gewässer</v>
      </c>
      <c r="P35" s="33" t="str">
        <f t="shared" si="74"/>
        <v>Wasser und Gewässer</v>
      </c>
      <c r="Q35" s="33" t="str">
        <f t="shared" si="74"/>
        <v>Wasser und Gewässer</v>
      </c>
      <c r="R35" s="33" t="str">
        <f t="shared" si="74"/>
        <v>Wasser und Gewässer</v>
      </c>
      <c r="S35" s="33" t="str">
        <f t="shared" si="74"/>
        <v>Wasser und Gewässer</v>
      </c>
      <c r="T35" s="33" t="str">
        <f t="shared" si="74"/>
        <v>Wasser und Gewässer</v>
      </c>
      <c r="U35" s="33" t="str">
        <f t="shared" si="74"/>
        <v>Wasser und Gewässer</v>
      </c>
      <c r="V35" s="33" t="str">
        <f t="shared" si="74"/>
        <v>Wasser und Gewässer</v>
      </c>
      <c r="W35" s="16">
        <f>Filter_Kriterienpruefung!M29</f>
        <v>23</v>
      </c>
      <c r="X35" s="15" t="str">
        <f>Filter_Kriterienpruefung!O29</f>
        <v>Gewässerqualität</v>
      </c>
      <c r="Y35" s="135">
        <f t="shared" si="2"/>
        <v>0</v>
      </c>
      <c r="Z35" s="249">
        <f t="shared" si="13"/>
        <v>3.4999999999999999E-6</v>
      </c>
      <c r="AA35" s="135">
        <f t="shared" si="3"/>
        <v>-1</v>
      </c>
      <c r="AB35" s="135">
        <f t="shared" si="4"/>
        <v>-0.5</v>
      </c>
      <c r="AC35" s="135">
        <f t="shared" si="5"/>
        <v>0</v>
      </c>
      <c r="AD35" s="135">
        <f t="shared" si="6"/>
        <v>0.5</v>
      </c>
      <c r="AE35" s="135">
        <f t="shared" si="7"/>
        <v>1</v>
      </c>
      <c r="AF35" s="30">
        <f>IF($X35="","",COUNT(INDEX(Schritt5_Gruppenbewertung!$G$13:$G$53,$BC35):INDEX(Schritt5_Gruppenbewertung!$Z$13:$Z$53,$BC35)))</f>
        <v>3</v>
      </c>
      <c r="AG35" s="112">
        <f t="shared" si="57"/>
        <v>0</v>
      </c>
      <c r="AH35" s="112">
        <f t="shared" si="57"/>
        <v>0.33333333333333331</v>
      </c>
      <c r="AI35" s="112">
        <f t="shared" si="57"/>
        <v>0.33333333333333331</v>
      </c>
      <c r="AJ35" s="112">
        <f t="shared" si="57"/>
        <v>0.33333333333333331</v>
      </c>
      <c r="AK35" s="112">
        <f t="shared" si="57"/>
        <v>0</v>
      </c>
      <c r="AL35" s="112"/>
      <c r="AM35" s="112">
        <f t="shared" si="58"/>
        <v>0</v>
      </c>
      <c r="AN35" s="112">
        <f t="shared" si="58"/>
        <v>1</v>
      </c>
      <c r="AO35" s="112">
        <f t="shared" si="58"/>
        <v>1</v>
      </c>
      <c r="AP35" s="112">
        <f t="shared" si="58"/>
        <v>1</v>
      </c>
      <c r="AQ35" s="112">
        <f t="shared" si="58"/>
        <v>0</v>
      </c>
      <c r="AR35" s="112"/>
      <c r="AS35" s="4">
        <f t="shared" si="10"/>
        <v>0.32444284226152509</v>
      </c>
      <c r="AT35" s="112">
        <f t="shared" si="14"/>
        <v>1</v>
      </c>
      <c r="AU35" s="249">
        <f t="shared" si="15"/>
        <v>1.0000035</v>
      </c>
      <c r="AV35" s="112"/>
      <c r="AW35" s="112"/>
      <c r="AX35" s="112"/>
      <c r="AY35" s="112"/>
      <c r="AZ35" s="112"/>
      <c r="BA35" s="112"/>
      <c r="BB35" s="112"/>
      <c r="BC35" s="30">
        <f>IF(X35="","",MATCH(X35,Schritt5_Gruppenbewertung!$D$13:$D$53,0))</f>
        <v>29</v>
      </c>
      <c r="BD35" s="92">
        <f>IF($X35="","",IF(INDEX(Schritt5_Gruppenbewertung!$G$13:$Z$53,MATCH($X35,Schritt5_Gruppenbewertung!$D$13:$D$53,0),MATCH(BD$5,Schritt5_Gruppenbewertung!$G$11:$Z$11,0))="","",INDEX(Schritt5_Gruppenbewertung!$G$13:$Z$53,MATCH($X35,Schritt5_Gruppenbewertung!$D$13:$D$53,0),MATCH(BD$5,Schritt5_Gruppenbewertung!$G$11:$Z$11,0))))</f>
        <v>-1</v>
      </c>
      <c r="BE35" s="92">
        <f>IF($X35="","",IF(INDEX(Schritt5_Gruppenbewertung!$G$13:$Z$53,MATCH($X35,Schritt5_Gruppenbewertung!$D$13:$D$53,0),MATCH(BE$5,Schritt5_Gruppenbewertung!$G$11:$Z$11,0))="","",INDEX(Schritt5_Gruppenbewertung!$G$13:$Z$53,MATCH($X35,Schritt5_Gruppenbewertung!$D$13:$D$53,0),MATCH(BE$5,Schritt5_Gruppenbewertung!$G$11:$Z$11,0))))</f>
        <v>0</v>
      </c>
      <c r="BF35" s="92">
        <f>IF($X35="","",IF(INDEX(Schritt5_Gruppenbewertung!$G$13:$Z$53,MATCH($X35,Schritt5_Gruppenbewertung!$D$13:$D$53,0),MATCH(BF$5,Schritt5_Gruppenbewertung!$G$11:$Z$11,0))="","",INDEX(Schritt5_Gruppenbewertung!$G$13:$Z$53,MATCH($X35,Schritt5_Gruppenbewertung!$D$13:$D$53,0),MATCH(BF$5,Schritt5_Gruppenbewertung!$G$11:$Z$11,0))))</f>
        <v>1</v>
      </c>
      <c r="BG35" s="92" t="str">
        <f>IF($X35="","",IF(INDEX(Schritt5_Gruppenbewertung!$G$13:$Z$53,MATCH($X35,Schritt5_Gruppenbewertung!$D$13:$D$53,0),MATCH(BG$5,Schritt5_Gruppenbewertung!$G$11:$Z$11,0))="","",INDEX(Schritt5_Gruppenbewertung!$G$13:$Z$53,MATCH($X35,Schritt5_Gruppenbewertung!$D$13:$D$53,0),MATCH(BG$5,Schritt5_Gruppenbewertung!$G$11:$Z$11,0))))</f>
        <v/>
      </c>
      <c r="BH35" s="92" t="str">
        <f>IF($X35="","",IF(INDEX(Schritt5_Gruppenbewertung!$G$13:$Z$53,MATCH($X35,Schritt5_Gruppenbewertung!$D$13:$D$53,0),MATCH(BH$5,Schritt5_Gruppenbewertung!$G$11:$Z$11,0))="","",INDEX(Schritt5_Gruppenbewertung!$G$13:$Z$53,MATCH($X35,Schritt5_Gruppenbewertung!$D$13:$D$53,0),MATCH(BH$5,Schritt5_Gruppenbewertung!$G$11:$Z$11,0))))</f>
        <v/>
      </c>
      <c r="BI35" s="92" t="str">
        <f>IF($X35="","",IF(INDEX(Schritt5_Gruppenbewertung!$G$13:$Z$53,MATCH($X35,Schritt5_Gruppenbewertung!$D$13:$D$53,0),MATCH(BI$5,Schritt5_Gruppenbewertung!$G$11:$Z$11,0))="","",INDEX(Schritt5_Gruppenbewertung!$G$13:$Z$53,MATCH($X35,Schritt5_Gruppenbewertung!$D$13:$D$53,0),MATCH(BI$5,Schritt5_Gruppenbewertung!$G$11:$Z$11,0))))</f>
        <v/>
      </c>
      <c r="BJ35" s="92" t="str">
        <f>IF($X35="","",IF(INDEX(Schritt5_Gruppenbewertung!$G$13:$Z$53,MATCH($X35,Schritt5_Gruppenbewertung!$D$13:$D$53,0),MATCH(BJ$5,Schritt5_Gruppenbewertung!$G$11:$Z$11,0))="","",INDEX(Schritt5_Gruppenbewertung!$G$13:$Z$53,MATCH($X35,Schritt5_Gruppenbewertung!$D$13:$D$53,0),MATCH(BJ$5,Schritt5_Gruppenbewertung!$G$11:$Z$11,0))))</f>
        <v/>
      </c>
      <c r="BK35" s="92" t="str">
        <f>IF($X35="","",IF(INDEX(Schritt5_Gruppenbewertung!$G$13:$Z$53,MATCH($X35,Schritt5_Gruppenbewertung!$D$13:$D$53,0),MATCH(BK$5,Schritt5_Gruppenbewertung!$G$11:$Z$11,0))="","",INDEX(Schritt5_Gruppenbewertung!$G$13:$Z$53,MATCH($X35,Schritt5_Gruppenbewertung!$D$13:$D$53,0),MATCH(BK$5,Schritt5_Gruppenbewertung!$G$11:$Z$11,0))))</f>
        <v/>
      </c>
      <c r="BL35" s="92" t="str">
        <f>IF($X35="","",IF(INDEX(Schritt5_Gruppenbewertung!$G$13:$Z$53,MATCH($X35,Schritt5_Gruppenbewertung!$D$13:$D$53,0),MATCH(BL$5,Schritt5_Gruppenbewertung!$G$11:$Z$11,0))="","",INDEX(Schritt5_Gruppenbewertung!$G$13:$Z$53,MATCH($X35,Schritt5_Gruppenbewertung!$D$13:$D$53,0),MATCH(BL$5,Schritt5_Gruppenbewertung!$G$11:$Z$11,0))))</f>
        <v/>
      </c>
      <c r="BM35" s="92" t="str">
        <f>IF($X35="","",IF(INDEX(Schritt5_Gruppenbewertung!$G$13:$Z$53,MATCH($X35,Schritt5_Gruppenbewertung!$D$13:$D$53,0),MATCH(BM$5,Schritt5_Gruppenbewertung!$G$11:$Z$11,0))="","",INDEX(Schritt5_Gruppenbewertung!$G$13:$Z$53,MATCH($X35,Schritt5_Gruppenbewertung!$D$13:$D$53,0),MATCH(BM$5,Schritt5_Gruppenbewertung!$G$11:$Z$11,0))))</f>
        <v/>
      </c>
      <c r="BN35" s="92" t="str">
        <f>IF($X35="","",IF(INDEX(Schritt5_Gruppenbewertung!$G$13:$Z$53,MATCH($X35,Schritt5_Gruppenbewertung!$D$13:$D$53,0),MATCH(BN$5,Schritt5_Gruppenbewertung!$G$11:$Z$11,0))="","",INDEX(Schritt5_Gruppenbewertung!$G$13:$Z$53,MATCH($X35,Schritt5_Gruppenbewertung!$D$13:$D$53,0),MATCH(BN$5,Schritt5_Gruppenbewertung!$G$11:$Z$11,0))))</f>
        <v/>
      </c>
      <c r="BO35" s="92" t="str">
        <f>IF($X35="","",IF(INDEX(Schritt5_Gruppenbewertung!$G$13:$Z$53,MATCH($X35,Schritt5_Gruppenbewertung!$D$13:$D$53,0),MATCH(BO$5,Schritt5_Gruppenbewertung!$G$11:$Z$11,0))="","",INDEX(Schritt5_Gruppenbewertung!$G$13:$Z$53,MATCH($X35,Schritt5_Gruppenbewertung!$D$13:$D$53,0),MATCH(BO$5,Schritt5_Gruppenbewertung!$G$11:$Z$11,0))))</f>
        <v/>
      </c>
      <c r="BP35" s="92" t="str">
        <f>IF($X35="","",IF(INDEX(Schritt5_Gruppenbewertung!$G$13:$Z$53,MATCH($X35,Schritt5_Gruppenbewertung!$D$13:$D$53,0),MATCH(BP$5,Schritt5_Gruppenbewertung!$G$11:$Z$11,0))="","",INDEX(Schritt5_Gruppenbewertung!$G$13:$Z$53,MATCH($X35,Schritt5_Gruppenbewertung!$D$13:$D$53,0),MATCH(BP$5,Schritt5_Gruppenbewertung!$G$11:$Z$11,0))))</f>
        <v/>
      </c>
      <c r="BQ35" s="92" t="str">
        <f>IF($X35="","",IF(INDEX(Schritt5_Gruppenbewertung!$G$13:$Z$53,MATCH($X35,Schritt5_Gruppenbewertung!$D$13:$D$53,0),MATCH(BQ$5,Schritt5_Gruppenbewertung!$G$11:$Z$11,0))="","",INDEX(Schritt5_Gruppenbewertung!$G$13:$Z$53,MATCH($X35,Schritt5_Gruppenbewertung!$D$13:$D$53,0),MATCH(BQ$5,Schritt5_Gruppenbewertung!$G$11:$Z$11,0))))</f>
        <v/>
      </c>
      <c r="BR35" s="92" t="str">
        <f>IF($X35="","",IF(INDEX(Schritt5_Gruppenbewertung!$G$13:$Z$53,MATCH($X35,Schritt5_Gruppenbewertung!$D$13:$D$53,0),MATCH(BR$5,Schritt5_Gruppenbewertung!$G$11:$Z$11,0))="","",INDEX(Schritt5_Gruppenbewertung!$G$13:$Z$53,MATCH($X35,Schritt5_Gruppenbewertung!$D$13:$D$53,0),MATCH(BR$5,Schritt5_Gruppenbewertung!$G$11:$Z$11,0))))</f>
        <v/>
      </c>
      <c r="BS35" s="92" t="str">
        <f>IF($X35="","",IF(INDEX(Schritt5_Gruppenbewertung!$G$13:$Z$53,MATCH($X35,Schritt5_Gruppenbewertung!$D$13:$D$53,0),MATCH(BS$5,Schritt5_Gruppenbewertung!$G$11:$Z$11,0))="","",INDEX(Schritt5_Gruppenbewertung!$G$13:$Z$53,MATCH($X35,Schritt5_Gruppenbewertung!$D$13:$D$53,0),MATCH(BS$5,Schritt5_Gruppenbewertung!$G$11:$Z$11,0))))</f>
        <v/>
      </c>
      <c r="BT35" s="92" t="str">
        <f>IF($X35="","",IF(INDEX(Schritt5_Gruppenbewertung!$G$13:$Z$53,MATCH($X35,Schritt5_Gruppenbewertung!$D$13:$D$53,0),MATCH(BT$5,Schritt5_Gruppenbewertung!$G$11:$Z$11,0))="","",INDEX(Schritt5_Gruppenbewertung!$G$13:$Z$53,MATCH($X35,Schritt5_Gruppenbewertung!$D$13:$D$53,0),MATCH(BT$5,Schritt5_Gruppenbewertung!$G$11:$Z$11,0))))</f>
        <v/>
      </c>
      <c r="BU35" s="92" t="str">
        <f>IF($X35="","",IF(INDEX(Schritt5_Gruppenbewertung!$G$13:$Z$53,MATCH($X35,Schritt5_Gruppenbewertung!$D$13:$D$53,0),MATCH(BU$5,Schritt5_Gruppenbewertung!$G$11:$Z$11,0))="","",INDEX(Schritt5_Gruppenbewertung!$G$13:$Z$53,MATCH($X35,Schritt5_Gruppenbewertung!$D$13:$D$53,0),MATCH(BU$5,Schritt5_Gruppenbewertung!$G$11:$Z$11,0))))</f>
        <v/>
      </c>
      <c r="BV35" s="92" t="str">
        <f>IF($X35="","",IF(INDEX(Schritt5_Gruppenbewertung!$G$13:$Z$53,MATCH($X35,Schritt5_Gruppenbewertung!$D$13:$D$53,0),MATCH(BV$5,Schritt5_Gruppenbewertung!$G$11:$Z$11,0))="","",INDEX(Schritt5_Gruppenbewertung!$G$13:$Z$53,MATCH($X35,Schritt5_Gruppenbewertung!$D$13:$D$53,0),MATCH(BV$5,Schritt5_Gruppenbewertung!$G$11:$Z$11,0))))</f>
        <v/>
      </c>
      <c r="BW35" s="92" t="str">
        <f>IF($X35="","",IF(INDEX(Schritt5_Gruppenbewertung!$G$13:$Z$53,MATCH($X35,Schritt5_Gruppenbewertung!$D$13:$D$53,0),MATCH(BW$5,Schritt5_Gruppenbewertung!$G$11:$Z$11,0))="","",INDEX(Schritt5_Gruppenbewertung!$G$13:$Z$53,MATCH($X35,Schritt5_Gruppenbewertung!$D$13:$D$53,0),MATCH(BW$5,Schritt5_Gruppenbewertung!$G$11:$Z$11,0))))</f>
        <v/>
      </c>
      <c r="BY35" s="239" t="str">
        <f t="shared" si="16"/>
        <v>23 Gewässerqualität</v>
      </c>
    </row>
    <row r="36" spans="1:77" x14ac:dyDescent="0.25">
      <c r="A36" s="33" t="str">
        <f>Filter_Kriterienpruefung!N30</f>
        <v>Rsch | Emissionen und Abfall</v>
      </c>
      <c r="B36" s="33" t="str">
        <f>IFERROR(INDEX(DROPDOWN!$L$8:$O$20,MATCH(Werte_Auswertung!$A36,DROPDOWN!$L$8:$L$20,0),4),"")</f>
        <v>Rsch</v>
      </c>
      <c r="C36" s="33" t="str">
        <f>IFERROR(INDEX(DROPDOWN!$L$8:$P$20,MATCH(Werte_Auswertung!$A36,DROPDOWN!$L$8:$L$20,0),5),"")</f>
        <v>Emissionen und Abfall</v>
      </c>
      <c r="D36" s="33" t="str">
        <f t="shared" ref="D36:L36" si="75">C36</f>
        <v>Emissionen und Abfall</v>
      </c>
      <c r="E36" s="33" t="str">
        <f t="shared" si="75"/>
        <v>Emissionen und Abfall</v>
      </c>
      <c r="F36" s="33" t="str">
        <f t="shared" si="75"/>
        <v>Emissionen und Abfall</v>
      </c>
      <c r="G36" s="33" t="str">
        <f t="shared" si="75"/>
        <v>Emissionen und Abfall</v>
      </c>
      <c r="H36" s="33" t="str">
        <f t="shared" si="75"/>
        <v>Emissionen und Abfall</v>
      </c>
      <c r="I36" s="33" t="str">
        <f t="shared" si="75"/>
        <v>Emissionen und Abfall</v>
      </c>
      <c r="J36" s="33" t="str">
        <f t="shared" si="75"/>
        <v>Emissionen und Abfall</v>
      </c>
      <c r="K36" s="33" t="str">
        <f t="shared" si="75"/>
        <v>Emissionen und Abfall</v>
      </c>
      <c r="L36" s="33" t="str">
        <f t="shared" si="75"/>
        <v>Emissionen und Abfall</v>
      </c>
      <c r="M36" s="33" t="str">
        <f t="shared" ref="M36:V36" si="76">L36</f>
        <v>Emissionen und Abfall</v>
      </c>
      <c r="N36" s="33" t="str">
        <f t="shared" si="76"/>
        <v>Emissionen und Abfall</v>
      </c>
      <c r="O36" s="33" t="str">
        <f t="shared" si="76"/>
        <v>Emissionen und Abfall</v>
      </c>
      <c r="P36" s="33" t="str">
        <f t="shared" si="76"/>
        <v>Emissionen und Abfall</v>
      </c>
      <c r="Q36" s="33" t="str">
        <f t="shared" si="76"/>
        <v>Emissionen und Abfall</v>
      </c>
      <c r="R36" s="33" t="str">
        <f t="shared" si="76"/>
        <v>Emissionen und Abfall</v>
      </c>
      <c r="S36" s="33" t="str">
        <f t="shared" si="76"/>
        <v>Emissionen und Abfall</v>
      </c>
      <c r="T36" s="33" t="str">
        <f t="shared" si="76"/>
        <v>Emissionen und Abfall</v>
      </c>
      <c r="U36" s="33" t="str">
        <f t="shared" si="76"/>
        <v>Emissionen und Abfall</v>
      </c>
      <c r="V36" s="33" t="str">
        <f t="shared" si="76"/>
        <v>Emissionen und Abfall</v>
      </c>
      <c r="W36" s="16">
        <f>Filter_Kriterienpruefung!M30</f>
        <v>24</v>
      </c>
      <c r="X36" s="15" t="str">
        <f>Filter_Kriterienpruefung!O30</f>
        <v>Treibhausgasemissionen</v>
      </c>
      <c r="Y36" s="248">
        <f t="shared" si="2"/>
        <v>-0.33333333333333331</v>
      </c>
      <c r="Z36" s="249">
        <f t="shared" si="13"/>
        <v>-0.33332973333333332</v>
      </c>
      <c r="AA36" s="135">
        <f t="shared" si="3"/>
        <v>-1</v>
      </c>
      <c r="AB36" s="135">
        <f t="shared" si="4"/>
        <v>-0.5</v>
      </c>
      <c r="AC36" s="135">
        <f t="shared" si="5"/>
        <v>0</v>
      </c>
      <c r="AD36" s="135">
        <f t="shared" si="6"/>
        <v>0</v>
      </c>
      <c r="AE36" s="135">
        <f t="shared" si="7"/>
        <v>0</v>
      </c>
      <c r="AF36" s="30">
        <f>IF($X36="","",COUNT(INDEX(Schritt5_Gruppenbewertung!$G$13:$G$53,$BC36):INDEX(Schritt5_Gruppenbewertung!$Z$13:$Z$53,$BC36)))</f>
        <v>3</v>
      </c>
      <c r="AG36" s="112">
        <f t="shared" si="57"/>
        <v>0</v>
      </c>
      <c r="AH36" s="112">
        <f t="shared" si="57"/>
        <v>0.33333333333333331</v>
      </c>
      <c r="AI36" s="112">
        <f t="shared" si="57"/>
        <v>0.66666666666666663</v>
      </c>
      <c r="AJ36" s="112">
        <f t="shared" si="57"/>
        <v>0</v>
      </c>
      <c r="AK36" s="112">
        <f t="shared" si="57"/>
        <v>0</v>
      </c>
      <c r="AL36" s="112"/>
      <c r="AM36" s="112">
        <f t="shared" si="58"/>
        <v>0</v>
      </c>
      <c r="AN36" s="112">
        <f t="shared" si="58"/>
        <v>1</v>
      </c>
      <c r="AO36" s="112">
        <f t="shared" si="58"/>
        <v>2</v>
      </c>
      <c r="AP36" s="112">
        <f t="shared" si="58"/>
        <v>0</v>
      </c>
      <c r="AQ36" s="112">
        <f t="shared" si="58"/>
        <v>0</v>
      </c>
      <c r="AR36" s="112"/>
      <c r="AS36" s="4">
        <f t="shared" si="10"/>
        <v>0.22360679774997896</v>
      </c>
      <c r="AT36" s="112">
        <f t="shared" si="14"/>
        <v>0.5</v>
      </c>
      <c r="AU36" s="249">
        <f t="shared" si="15"/>
        <v>0.50000359999999999</v>
      </c>
      <c r="AV36" s="112"/>
      <c r="AW36" s="112"/>
      <c r="AX36" s="112"/>
      <c r="AY36" s="112"/>
      <c r="AZ36" s="112"/>
      <c r="BA36" s="112"/>
      <c r="BB36" s="112"/>
      <c r="BC36" s="30">
        <f>IF(X36="","",MATCH(X36,Schritt5_Gruppenbewertung!$D$13:$D$53,0))</f>
        <v>30</v>
      </c>
      <c r="BD36" s="92">
        <f>IF($X36="","",IF(INDEX(Schritt5_Gruppenbewertung!$G$13:$Z$53,MATCH($X36,Schritt5_Gruppenbewertung!$D$13:$D$53,0),MATCH(BD$5,Schritt5_Gruppenbewertung!$G$11:$Z$11,0))="","",INDEX(Schritt5_Gruppenbewertung!$G$13:$Z$53,MATCH($X36,Schritt5_Gruppenbewertung!$D$13:$D$53,0),MATCH(BD$5,Schritt5_Gruppenbewertung!$G$11:$Z$11,0))))</f>
        <v>0</v>
      </c>
      <c r="BE36" s="92">
        <f>IF($X36="","",IF(INDEX(Schritt5_Gruppenbewertung!$G$13:$Z$53,MATCH($X36,Schritt5_Gruppenbewertung!$D$13:$D$53,0),MATCH(BE$5,Schritt5_Gruppenbewertung!$G$11:$Z$11,0))="","",INDEX(Schritt5_Gruppenbewertung!$G$13:$Z$53,MATCH($X36,Schritt5_Gruppenbewertung!$D$13:$D$53,0),MATCH(BE$5,Schritt5_Gruppenbewertung!$G$11:$Z$11,0))))</f>
        <v>-1</v>
      </c>
      <c r="BF36" s="92">
        <f>IF($X36="","",IF(INDEX(Schritt5_Gruppenbewertung!$G$13:$Z$53,MATCH($X36,Schritt5_Gruppenbewertung!$D$13:$D$53,0),MATCH(BF$5,Schritt5_Gruppenbewertung!$G$11:$Z$11,0))="","",INDEX(Schritt5_Gruppenbewertung!$G$13:$Z$53,MATCH($X36,Schritt5_Gruppenbewertung!$D$13:$D$53,0),MATCH(BF$5,Schritt5_Gruppenbewertung!$G$11:$Z$11,0))))</f>
        <v>0</v>
      </c>
      <c r="BG36" s="92" t="str">
        <f>IF($X36="","",IF(INDEX(Schritt5_Gruppenbewertung!$G$13:$Z$53,MATCH($X36,Schritt5_Gruppenbewertung!$D$13:$D$53,0),MATCH(BG$5,Schritt5_Gruppenbewertung!$G$11:$Z$11,0))="","",INDEX(Schritt5_Gruppenbewertung!$G$13:$Z$53,MATCH($X36,Schritt5_Gruppenbewertung!$D$13:$D$53,0),MATCH(BG$5,Schritt5_Gruppenbewertung!$G$11:$Z$11,0))))</f>
        <v/>
      </c>
      <c r="BH36" s="92" t="str">
        <f>IF($X36="","",IF(INDEX(Schritt5_Gruppenbewertung!$G$13:$Z$53,MATCH($X36,Schritt5_Gruppenbewertung!$D$13:$D$53,0),MATCH(BH$5,Schritt5_Gruppenbewertung!$G$11:$Z$11,0))="","",INDEX(Schritt5_Gruppenbewertung!$G$13:$Z$53,MATCH($X36,Schritt5_Gruppenbewertung!$D$13:$D$53,0),MATCH(BH$5,Schritt5_Gruppenbewertung!$G$11:$Z$11,0))))</f>
        <v/>
      </c>
      <c r="BI36" s="92" t="str">
        <f>IF($X36="","",IF(INDEX(Schritt5_Gruppenbewertung!$G$13:$Z$53,MATCH($X36,Schritt5_Gruppenbewertung!$D$13:$D$53,0),MATCH(BI$5,Schritt5_Gruppenbewertung!$G$11:$Z$11,0))="","",INDEX(Schritt5_Gruppenbewertung!$G$13:$Z$53,MATCH($X36,Schritt5_Gruppenbewertung!$D$13:$D$53,0),MATCH(BI$5,Schritt5_Gruppenbewertung!$G$11:$Z$11,0))))</f>
        <v/>
      </c>
      <c r="BJ36" s="92" t="str">
        <f>IF($X36="","",IF(INDEX(Schritt5_Gruppenbewertung!$G$13:$Z$53,MATCH($X36,Schritt5_Gruppenbewertung!$D$13:$D$53,0),MATCH(BJ$5,Schritt5_Gruppenbewertung!$G$11:$Z$11,0))="","",INDEX(Schritt5_Gruppenbewertung!$G$13:$Z$53,MATCH($X36,Schritt5_Gruppenbewertung!$D$13:$D$53,0),MATCH(BJ$5,Schritt5_Gruppenbewertung!$G$11:$Z$11,0))))</f>
        <v/>
      </c>
      <c r="BK36" s="92" t="str">
        <f>IF($X36="","",IF(INDEX(Schritt5_Gruppenbewertung!$G$13:$Z$53,MATCH($X36,Schritt5_Gruppenbewertung!$D$13:$D$53,0),MATCH(BK$5,Schritt5_Gruppenbewertung!$G$11:$Z$11,0))="","",INDEX(Schritt5_Gruppenbewertung!$G$13:$Z$53,MATCH($X36,Schritt5_Gruppenbewertung!$D$13:$D$53,0),MATCH(BK$5,Schritt5_Gruppenbewertung!$G$11:$Z$11,0))))</f>
        <v/>
      </c>
      <c r="BL36" s="92" t="str">
        <f>IF($X36="","",IF(INDEX(Schritt5_Gruppenbewertung!$G$13:$Z$53,MATCH($X36,Schritt5_Gruppenbewertung!$D$13:$D$53,0),MATCH(BL$5,Schritt5_Gruppenbewertung!$G$11:$Z$11,0))="","",INDEX(Schritt5_Gruppenbewertung!$G$13:$Z$53,MATCH($X36,Schritt5_Gruppenbewertung!$D$13:$D$53,0),MATCH(BL$5,Schritt5_Gruppenbewertung!$G$11:$Z$11,0))))</f>
        <v/>
      </c>
      <c r="BM36" s="92" t="str">
        <f>IF($X36="","",IF(INDEX(Schritt5_Gruppenbewertung!$G$13:$Z$53,MATCH($X36,Schritt5_Gruppenbewertung!$D$13:$D$53,0),MATCH(BM$5,Schritt5_Gruppenbewertung!$G$11:$Z$11,0))="","",INDEX(Schritt5_Gruppenbewertung!$G$13:$Z$53,MATCH($X36,Schritt5_Gruppenbewertung!$D$13:$D$53,0),MATCH(BM$5,Schritt5_Gruppenbewertung!$G$11:$Z$11,0))))</f>
        <v/>
      </c>
      <c r="BN36" s="92" t="str">
        <f>IF($X36="","",IF(INDEX(Schritt5_Gruppenbewertung!$G$13:$Z$53,MATCH($X36,Schritt5_Gruppenbewertung!$D$13:$D$53,0),MATCH(BN$5,Schritt5_Gruppenbewertung!$G$11:$Z$11,0))="","",INDEX(Schritt5_Gruppenbewertung!$G$13:$Z$53,MATCH($X36,Schritt5_Gruppenbewertung!$D$13:$D$53,0),MATCH(BN$5,Schritt5_Gruppenbewertung!$G$11:$Z$11,0))))</f>
        <v/>
      </c>
      <c r="BO36" s="92" t="str">
        <f>IF($X36="","",IF(INDEX(Schritt5_Gruppenbewertung!$G$13:$Z$53,MATCH($X36,Schritt5_Gruppenbewertung!$D$13:$D$53,0),MATCH(BO$5,Schritt5_Gruppenbewertung!$G$11:$Z$11,0))="","",INDEX(Schritt5_Gruppenbewertung!$G$13:$Z$53,MATCH($X36,Schritt5_Gruppenbewertung!$D$13:$D$53,0),MATCH(BO$5,Schritt5_Gruppenbewertung!$G$11:$Z$11,0))))</f>
        <v/>
      </c>
      <c r="BP36" s="92" t="str">
        <f>IF($X36="","",IF(INDEX(Schritt5_Gruppenbewertung!$G$13:$Z$53,MATCH($X36,Schritt5_Gruppenbewertung!$D$13:$D$53,0),MATCH(BP$5,Schritt5_Gruppenbewertung!$G$11:$Z$11,0))="","",INDEX(Schritt5_Gruppenbewertung!$G$13:$Z$53,MATCH($X36,Schritt5_Gruppenbewertung!$D$13:$D$53,0),MATCH(BP$5,Schritt5_Gruppenbewertung!$G$11:$Z$11,0))))</f>
        <v/>
      </c>
      <c r="BQ36" s="92" t="str">
        <f>IF($X36="","",IF(INDEX(Schritt5_Gruppenbewertung!$G$13:$Z$53,MATCH($X36,Schritt5_Gruppenbewertung!$D$13:$D$53,0),MATCH(BQ$5,Schritt5_Gruppenbewertung!$G$11:$Z$11,0))="","",INDEX(Schritt5_Gruppenbewertung!$G$13:$Z$53,MATCH($X36,Schritt5_Gruppenbewertung!$D$13:$D$53,0),MATCH(BQ$5,Schritt5_Gruppenbewertung!$G$11:$Z$11,0))))</f>
        <v/>
      </c>
      <c r="BR36" s="92" t="str">
        <f>IF($X36="","",IF(INDEX(Schritt5_Gruppenbewertung!$G$13:$Z$53,MATCH($X36,Schritt5_Gruppenbewertung!$D$13:$D$53,0),MATCH(BR$5,Schritt5_Gruppenbewertung!$G$11:$Z$11,0))="","",INDEX(Schritt5_Gruppenbewertung!$G$13:$Z$53,MATCH($X36,Schritt5_Gruppenbewertung!$D$13:$D$53,0),MATCH(BR$5,Schritt5_Gruppenbewertung!$G$11:$Z$11,0))))</f>
        <v/>
      </c>
      <c r="BS36" s="92" t="str">
        <f>IF($X36="","",IF(INDEX(Schritt5_Gruppenbewertung!$G$13:$Z$53,MATCH($X36,Schritt5_Gruppenbewertung!$D$13:$D$53,0),MATCH(BS$5,Schritt5_Gruppenbewertung!$G$11:$Z$11,0))="","",INDEX(Schritt5_Gruppenbewertung!$G$13:$Z$53,MATCH($X36,Schritt5_Gruppenbewertung!$D$13:$D$53,0),MATCH(BS$5,Schritt5_Gruppenbewertung!$G$11:$Z$11,0))))</f>
        <v/>
      </c>
      <c r="BT36" s="92" t="str">
        <f>IF($X36="","",IF(INDEX(Schritt5_Gruppenbewertung!$G$13:$Z$53,MATCH($X36,Schritt5_Gruppenbewertung!$D$13:$D$53,0),MATCH(BT$5,Schritt5_Gruppenbewertung!$G$11:$Z$11,0))="","",INDEX(Schritt5_Gruppenbewertung!$G$13:$Z$53,MATCH($X36,Schritt5_Gruppenbewertung!$D$13:$D$53,0),MATCH(BT$5,Schritt5_Gruppenbewertung!$G$11:$Z$11,0))))</f>
        <v/>
      </c>
      <c r="BU36" s="92" t="str">
        <f>IF($X36="","",IF(INDEX(Schritt5_Gruppenbewertung!$G$13:$Z$53,MATCH($X36,Schritt5_Gruppenbewertung!$D$13:$D$53,0),MATCH(BU$5,Schritt5_Gruppenbewertung!$G$11:$Z$11,0))="","",INDEX(Schritt5_Gruppenbewertung!$G$13:$Z$53,MATCH($X36,Schritt5_Gruppenbewertung!$D$13:$D$53,0),MATCH(BU$5,Schritt5_Gruppenbewertung!$G$11:$Z$11,0))))</f>
        <v/>
      </c>
      <c r="BV36" s="92" t="str">
        <f>IF($X36="","",IF(INDEX(Schritt5_Gruppenbewertung!$G$13:$Z$53,MATCH($X36,Schritt5_Gruppenbewertung!$D$13:$D$53,0),MATCH(BV$5,Schritt5_Gruppenbewertung!$G$11:$Z$11,0))="","",INDEX(Schritt5_Gruppenbewertung!$G$13:$Z$53,MATCH($X36,Schritt5_Gruppenbewertung!$D$13:$D$53,0),MATCH(BV$5,Schritt5_Gruppenbewertung!$G$11:$Z$11,0))))</f>
        <v/>
      </c>
      <c r="BW36" s="92" t="str">
        <f>IF($X36="","",IF(INDEX(Schritt5_Gruppenbewertung!$G$13:$Z$53,MATCH($X36,Schritt5_Gruppenbewertung!$D$13:$D$53,0),MATCH(BW$5,Schritt5_Gruppenbewertung!$G$11:$Z$11,0))="","",INDEX(Schritt5_Gruppenbewertung!$G$13:$Z$53,MATCH($X36,Schritt5_Gruppenbewertung!$D$13:$D$53,0),MATCH(BW$5,Schritt5_Gruppenbewertung!$G$11:$Z$11,0))))</f>
        <v/>
      </c>
      <c r="BY36" s="239" t="str">
        <f t="shared" si="16"/>
        <v>24 Treibhausgasemissionen</v>
      </c>
    </row>
    <row r="37" spans="1:77" ht="30" x14ac:dyDescent="0.25">
      <c r="A37" s="33" t="str">
        <f>Filter_Kriterienpruefung!N31</f>
        <v>Rsch | Emissionen und Abfall</v>
      </c>
      <c r="B37" s="33" t="str">
        <f>IFERROR(INDEX(DROPDOWN!$L$8:$O$20,MATCH(Werte_Auswertung!$A37,DROPDOWN!$L$8:$L$20,0),4),"")</f>
        <v>Rsch</v>
      </c>
      <c r="C37" s="33" t="str">
        <f>IFERROR(INDEX(DROPDOWN!$L$8:$P$20,MATCH(Werte_Auswertung!$A37,DROPDOWN!$L$8:$L$20,0),5),"")</f>
        <v>Emissionen und Abfall</v>
      </c>
      <c r="D37" s="33" t="str">
        <f t="shared" ref="D37:L37" si="77">C37</f>
        <v>Emissionen und Abfall</v>
      </c>
      <c r="E37" s="33" t="str">
        <f t="shared" si="77"/>
        <v>Emissionen und Abfall</v>
      </c>
      <c r="F37" s="33" t="str">
        <f t="shared" si="77"/>
        <v>Emissionen und Abfall</v>
      </c>
      <c r="G37" s="33" t="str">
        <f t="shared" si="77"/>
        <v>Emissionen und Abfall</v>
      </c>
      <c r="H37" s="33" t="str">
        <f t="shared" si="77"/>
        <v>Emissionen und Abfall</v>
      </c>
      <c r="I37" s="33" t="str">
        <f t="shared" si="77"/>
        <v>Emissionen und Abfall</v>
      </c>
      <c r="J37" s="33" t="str">
        <f t="shared" si="77"/>
        <v>Emissionen und Abfall</v>
      </c>
      <c r="K37" s="33" t="str">
        <f t="shared" si="77"/>
        <v>Emissionen und Abfall</v>
      </c>
      <c r="L37" s="33" t="str">
        <f t="shared" si="77"/>
        <v>Emissionen und Abfall</v>
      </c>
      <c r="M37" s="33" t="str">
        <f t="shared" ref="M37:V37" si="78">L37</f>
        <v>Emissionen und Abfall</v>
      </c>
      <c r="N37" s="33" t="str">
        <f t="shared" si="78"/>
        <v>Emissionen und Abfall</v>
      </c>
      <c r="O37" s="33" t="str">
        <f t="shared" si="78"/>
        <v>Emissionen und Abfall</v>
      </c>
      <c r="P37" s="33" t="str">
        <f t="shared" si="78"/>
        <v>Emissionen und Abfall</v>
      </c>
      <c r="Q37" s="33" t="str">
        <f t="shared" si="78"/>
        <v>Emissionen und Abfall</v>
      </c>
      <c r="R37" s="33" t="str">
        <f t="shared" si="78"/>
        <v>Emissionen und Abfall</v>
      </c>
      <c r="S37" s="33" t="str">
        <f t="shared" si="78"/>
        <v>Emissionen und Abfall</v>
      </c>
      <c r="T37" s="33" t="str">
        <f t="shared" si="78"/>
        <v>Emissionen und Abfall</v>
      </c>
      <c r="U37" s="33" t="str">
        <f t="shared" si="78"/>
        <v>Emissionen und Abfall</v>
      </c>
      <c r="V37" s="33" t="str">
        <f t="shared" si="78"/>
        <v>Emissionen und Abfall</v>
      </c>
      <c r="W37" s="16">
        <f>Filter_Kriterienpruefung!M31</f>
        <v>25</v>
      </c>
      <c r="X37" s="15" t="str">
        <f>Filter_Kriterienpruefung!O31</f>
        <v>Emissionen umwelt- und gesundheitsgefährdender Stoffe in Gewässer, Luft, Boden</v>
      </c>
      <c r="Y37" s="135">
        <f t="shared" si="2"/>
        <v>-0.66666666666666663</v>
      </c>
      <c r="Z37" s="249">
        <f t="shared" si="13"/>
        <v>-0.66666296666666658</v>
      </c>
      <c r="AA37" s="135">
        <f t="shared" si="3"/>
        <v>-2</v>
      </c>
      <c r="AB37" s="135">
        <f t="shared" si="4"/>
        <v>-1.5</v>
      </c>
      <c r="AC37" s="135">
        <f t="shared" si="5"/>
        <v>-1</v>
      </c>
      <c r="AD37" s="135">
        <f t="shared" si="6"/>
        <v>0</v>
      </c>
      <c r="AE37" s="135">
        <f t="shared" si="7"/>
        <v>1</v>
      </c>
      <c r="AF37" s="30">
        <f>IF($X37="","",COUNT(INDEX(Schritt5_Gruppenbewertung!$G$13:$G$53,$BC37):INDEX(Schritt5_Gruppenbewertung!$Z$13:$Z$53,$BC37)))</f>
        <v>3</v>
      </c>
      <c r="AG37" s="112">
        <f t="shared" ref="AG37:AK47" si="79">IFERROR(COUNTIF($BD37:$BW37,AG$6)/$AF37,"")</f>
        <v>0.33333333333333331</v>
      </c>
      <c r="AH37" s="112">
        <f t="shared" si="79"/>
        <v>0.33333333333333331</v>
      </c>
      <c r="AI37" s="112">
        <f t="shared" si="79"/>
        <v>0</v>
      </c>
      <c r="AJ37" s="112">
        <f t="shared" si="79"/>
        <v>0.33333333333333331</v>
      </c>
      <c r="AK37" s="112">
        <f t="shared" si="79"/>
        <v>0</v>
      </c>
      <c r="AL37" s="112"/>
      <c r="AM37" s="112">
        <f t="shared" ref="AM37:AQ47" si="80">COUNTIF($BD37:$BW37,AM$6)</f>
        <v>1</v>
      </c>
      <c r="AN37" s="112">
        <f t="shared" si="80"/>
        <v>1</v>
      </c>
      <c r="AO37" s="112">
        <f t="shared" si="80"/>
        <v>0</v>
      </c>
      <c r="AP37" s="112">
        <f t="shared" si="80"/>
        <v>1</v>
      </c>
      <c r="AQ37" s="112">
        <f t="shared" si="80"/>
        <v>0</v>
      </c>
      <c r="AR37" s="112"/>
      <c r="AS37" s="4">
        <f t="shared" si="10"/>
        <v>0.55250625145308252</v>
      </c>
      <c r="AT37" s="112">
        <f t="shared" si="14"/>
        <v>1.5</v>
      </c>
      <c r="AU37" s="249">
        <f t="shared" si="15"/>
        <v>1.5000036999999999</v>
      </c>
      <c r="AV37" s="112"/>
      <c r="AW37" s="112"/>
      <c r="AX37" s="112"/>
      <c r="AY37" s="112"/>
      <c r="AZ37" s="112"/>
      <c r="BA37" s="112"/>
      <c r="BB37" s="112"/>
      <c r="BC37" s="30">
        <f>IF(X37="","",MATCH(X37,Schritt5_Gruppenbewertung!$D$13:$D$53,0))</f>
        <v>31</v>
      </c>
      <c r="BD37" s="92">
        <f>IF($X37="","",IF(INDEX(Schritt5_Gruppenbewertung!$G$13:$Z$53,MATCH($X37,Schritt5_Gruppenbewertung!$D$13:$D$53,0),MATCH(BD$5,Schritt5_Gruppenbewertung!$G$11:$Z$11,0))="","",INDEX(Schritt5_Gruppenbewertung!$G$13:$Z$53,MATCH($X37,Schritt5_Gruppenbewertung!$D$13:$D$53,0),MATCH(BD$5,Schritt5_Gruppenbewertung!$G$11:$Z$11,0))))</f>
        <v>-2</v>
      </c>
      <c r="BE37" s="92">
        <f>IF($X37="","",IF(INDEX(Schritt5_Gruppenbewertung!$G$13:$Z$53,MATCH($X37,Schritt5_Gruppenbewertung!$D$13:$D$53,0),MATCH(BE$5,Schritt5_Gruppenbewertung!$G$11:$Z$11,0))="","",INDEX(Schritt5_Gruppenbewertung!$G$13:$Z$53,MATCH($X37,Schritt5_Gruppenbewertung!$D$13:$D$53,0),MATCH(BE$5,Schritt5_Gruppenbewertung!$G$11:$Z$11,0))))</f>
        <v>1</v>
      </c>
      <c r="BF37" s="92">
        <f>IF($X37="","",IF(INDEX(Schritt5_Gruppenbewertung!$G$13:$Z$53,MATCH($X37,Schritt5_Gruppenbewertung!$D$13:$D$53,0),MATCH(BF$5,Schritt5_Gruppenbewertung!$G$11:$Z$11,0))="","",INDEX(Schritt5_Gruppenbewertung!$G$13:$Z$53,MATCH($X37,Schritt5_Gruppenbewertung!$D$13:$D$53,0),MATCH(BF$5,Schritt5_Gruppenbewertung!$G$11:$Z$11,0))))</f>
        <v>-1</v>
      </c>
      <c r="BG37" s="92" t="str">
        <f>IF($X37="","",IF(INDEX(Schritt5_Gruppenbewertung!$G$13:$Z$53,MATCH($X37,Schritt5_Gruppenbewertung!$D$13:$D$53,0),MATCH(BG$5,Schritt5_Gruppenbewertung!$G$11:$Z$11,0))="","",INDEX(Schritt5_Gruppenbewertung!$G$13:$Z$53,MATCH($X37,Schritt5_Gruppenbewertung!$D$13:$D$53,0),MATCH(BG$5,Schritt5_Gruppenbewertung!$G$11:$Z$11,0))))</f>
        <v/>
      </c>
      <c r="BH37" s="92" t="str">
        <f>IF($X37="","",IF(INDEX(Schritt5_Gruppenbewertung!$G$13:$Z$53,MATCH($X37,Schritt5_Gruppenbewertung!$D$13:$D$53,0),MATCH(BH$5,Schritt5_Gruppenbewertung!$G$11:$Z$11,0))="","",INDEX(Schritt5_Gruppenbewertung!$G$13:$Z$53,MATCH($X37,Schritt5_Gruppenbewertung!$D$13:$D$53,0),MATCH(BH$5,Schritt5_Gruppenbewertung!$G$11:$Z$11,0))))</f>
        <v/>
      </c>
      <c r="BI37" s="92" t="str">
        <f>IF($X37="","",IF(INDEX(Schritt5_Gruppenbewertung!$G$13:$Z$53,MATCH($X37,Schritt5_Gruppenbewertung!$D$13:$D$53,0),MATCH(BI$5,Schritt5_Gruppenbewertung!$G$11:$Z$11,0))="","",INDEX(Schritt5_Gruppenbewertung!$G$13:$Z$53,MATCH($X37,Schritt5_Gruppenbewertung!$D$13:$D$53,0),MATCH(BI$5,Schritt5_Gruppenbewertung!$G$11:$Z$11,0))))</f>
        <v/>
      </c>
      <c r="BJ37" s="92" t="str">
        <f>IF($X37="","",IF(INDEX(Schritt5_Gruppenbewertung!$G$13:$Z$53,MATCH($X37,Schritt5_Gruppenbewertung!$D$13:$D$53,0),MATCH(BJ$5,Schritt5_Gruppenbewertung!$G$11:$Z$11,0))="","",INDEX(Schritt5_Gruppenbewertung!$G$13:$Z$53,MATCH($X37,Schritt5_Gruppenbewertung!$D$13:$D$53,0),MATCH(BJ$5,Schritt5_Gruppenbewertung!$G$11:$Z$11,0))))</f>
        <v/>
      </c>
      <c r="BK37" s="92" t="str">
        <f>IF($X37="","",IF(INDEX(Schritt5_Gruppenbewertung!$G$13:$Z$53,MATCH($X37,Schritt5_Gruppenbewertung!$D$13:$D$53,0),MATCH(BK$5,Schritt5_Gruppenbewertung!$G$11:$Z$11,0))="","",INDEX(Schritt5_Gruppenbewertung!$G$13:$Z$53,MATCH($X37,Schritt5_Gruppenbewertung!$D$13:$D$53,0),MATCH(BK$5,Schritt5_Gruppenbewertung!$G$11:$Z$11,0))))</f>
        <v/>
      </c>
      <c r="BL37" s="92" t="str">
        <f>IF($X37="","",IF(INDEX(Schritt5_Gruppenbewertung!$G$13:$Z$53,MATCH($X37,Schritt5_Gruppenbewertung!$D$13:$D$53,0),MATCH(BL$5,Schritt5_Gruppenbewertung!$G$11:$Z$11,0))="","",INDEX(Schritt5_Gruppenbewertung!$G$13:$Z$53,MATCH($X37,Schritt5_Gruppenbewertung!$D$13:$D$53,0),MATCH(BL$5,Schritt5_Gruppenbewertung!$G$11:$Z$11,0))))</f>
        <v/>
      </c>
      <c r="BM37" s="92" t="str">
        <f>IF($X37="","",IF(INDEX(Schritt5_Gruppenbewertung!$G$13:$Z$53,MATCH($X37,Schritt5_Gruppenbewertung!$D$13:$D$53,0),MATCH(BM$5,Schritt5_Gruppenbewertung!$G$11:$Z$11,0))="","",INDEX(Schritt5_Gruppenbewertung!$G$13:$Z$53,MATCH($X37,Schritt5_Gruppenbewertung!$D$13:$D$53,0),MATCH(BM$5,Schritt5_Gruppenbewertung!$G$11:$Z$11,0))))</f>
        <v/>
      </c>
      <c r="BN37" s="92" t="str">
        <f>IF($X37="","",IF(INDEX(Schritt5_Gruppenbewertung!$G$13:$Z$53,MATCH($X37,Schritt5_Gruppenbewertung!$D$13:$D$53,0),MATCH(BN$5,Schritt5_Gruppenbewertung!$G$11:$Z$11,0))="","",INDEX(Schritt5_Gruppenbewertung!$G$13:$Z$53,MATCH($X37,Schritt5_Gruppenbewertung!$D$13:$D$53,0),MATCH(BN$5,Schritt5_Gruppenbewertung!$G$11:$Z$11,0))))</f>
        <v/>
      </c>
      <c r="BO37" s="92" t="str">
        <f>IF($X37="","",IF(INDEX(Schritt5_Gruppenbewertung!$G$13:$Z$53,MATCH($X37,Schritt5_Gruppenbewertung!$D$13:$D$53,0),MATCH(BO$5,Schritt5_Gruppenbewertung!$G$11:$Z$11,0))="","",INDEX(Schritt5_Gruppenbewertung!$G$13:$Z$53,MATCH($X37,Schritt5_Gruppenbewertung!$D$13:$D$53,0),MATCH(BO$5,Schritt5_Gruppenbewertung!$G$11:$Z$11,0))))</f>
        <v/>
      </c>
      <c r="BP37" s="92" t="str">
        <f>IF($X37="","",IF(INDEX(Schritt5_Gruppenbewertung!$G$13:$Z$53,MATCH($X37,Schritt5_Gruppenbewertung!$D$13:$D$53,0),MATCH(BP$5,Schritt5_Gruppenbewertung!$G$11:$Z$11,0))="","",INDEX(Schritt5_Gruppenbewertung!$G$13:$Z$53,MATCH($X37,Schritt5_Gruppenbewertung!$D$13:$D$53,0),MATCH(BP$5,Schritt5_Gruppenbewertung!$G$11:$Z$11,0))))</f>
        <v/>
      </c>
      <c r="BQ37" s="92" t="str">
        <f>IF($X37="","",IF(INDEX(Schritt5_Gruppenbewertung!$G$13:$Z$53,MATCH($X37,Schritt5_Gruppenbewertung!$D$13:$D$53,0),MATCH(BQ$5,Schritt5_Gruppenbewertung!$G$11:$Z$11,0))="","",INDEX(Schritt5_Gruppenbewertung!$G$13:$Z$53,MATCH($X37,Schritt5_Gruppenbewertung!$D$13:$D$53,0),MATCH(BQ$5,Schritt5_Gruppenbewertung!$G$11:$Z$11,0))))</f>
        <v/>
      </c>
      <c r="BR37" s="92" t="str">
        <f>IF($X37="","",IF(INDEX(Schritt5_Gruppenbewertung!$G$13:$Z$53,MATCH($X37,Schritt5_Gruppenbewertung!$D$13:$D$53,0),MATCH(BR$5,Schritt5_Gruppenbewertung!$G$11:$Z$11,0))="","",INDEX(Schritt5_Gruppenbewertung!$G$13:$Z$53,MATCH($X37,Schritt5_Gruppenbewertung!$D$13:$D$53,0),MATCH(BR$5,Schritt5_Gruppenbewertung!$G$11:$Z$11,0))))</f>
        <v/>
      </c>
      <c r="BS37" s="92" t="str">
        <f>IF($X37="","",IF(INDEX(Schritt5_Gruppenbewertung!$G$13:$Z$53,MATCH($X37,Schritt5_Gruppenbewertung!$D$13:$D$53,0),MATCH(BS$5,Schritt5_Gruppenbewertung!$G$11:$Z$11,0))="","",INDEX(Schritt5_Gruppenbewertung!$G$13:$Z$53,MATCH($X37,Schritt5_Gruppenbewertung!$D$13:$D$53,0),MATCH(BS$5,Schritt5_Gruppenbewertung!$G$11:$Z$11,0))))</f>
        <v/>
      </c>
      <c r="BT37" s="92" t="str">
        <f>IF($X37="","",IF(INDEX(Schritt5_Gruppenbewertung!$G$13:$Z$53,MATCH($X37,Schritt5_Gruppenbewertung!$D$13:$D$53,0),MATCH(BT$5,Schritt5_Gruppenbewertung!$G$11:$Z$11,0))="","",INDEX(Schritt5_Gruppenbewertung!$G$13:$Z$53,MATCH($X37,Schritt5_Gruppenbewertung!$D$13:$D$53,0),MATCH(BT$5,Schritt5_Gruppenbewertung!$G$11:$Z$11,0))))</f>
        <v/>
      </c>
      <c r="BU37" s="92" t="str">
        <f>IF($X37="","",IF(INDEX(Schritt5_Gruppenbewertung!$G$13:$Z$53,MATCH($X37,Schritt5_Gruppenbewertung!$D$13:$D$53,0),MATCH(BU$5,Schritt5_Gruppenbewertung!$G$11:$Z$11,0))="","",INDEX(Schritt5_Gruppenbewertung!$G$13:$Z$53,MATCH($X37,Schritt5_Gruppenbewertung!$D$13:$D$53,0),MATCH(BU$5,Schritt5_Gruppenbewertung!$G$11:$Z$11,0))))</f>
        <v/>
      </c>
      <c r="BV37" s="92" t="str">
        <f>IF($X37="","",IF(INDEX(Schritt5_Gruppenbewertung!$G$13:$Z$53,MATCH($X37,Schritt5_Gruppenbewertung!$D$13:$D$53,0),MATCH(BV$5,Schritt5_Gruppenbewertung!$G$11:$Z$11,0))="","",INDEX(Schritt5_Gruppenbewertung!$G$13:$Z$53,MATCH($X37,Schritt5_Gruppenbewertung!$D$13:$D$53,0),MATCH(BV$5,Schritt5_Gruppenbewertung!$G$11:$Z$11,0))))</f>
        <v/>
      </c>
      <c r="BW37" s="92" t="str">
        <f>IF($X37="","",IF(INDEX(Schritt5_Gruppenbewertung!$G$13:$Z$53,MATCH($X37,Schritt5_Gruppenbewertung!$D$13:$D$53,0),MATCH(BW$5,Schritt5_Gruppenbewertung!$G$11:$Z$11,0))="","",INDEX(Schritt5_Gruppenbewertung!$G$13:$Z$53,MATCH($X37,Schritt5_Gruppenbewertung!$D$13:$D$53,0),MATCH(BW$5,Schritt5_Gruppenbewertung!$G$11:$Z$11,0))))</f>
        <v/>
      </c>
      <c r="BY37" s="239" t="str">
        <f t="shared" si="16"/>
        <v>25 Emissionen umwelt- und gesundheitsgefährdender Stoffe in Gewässer, Luft, Boden</v>
      </c>
    </row>
    <row r="38" spans="1:77" x14ac:dyDescent="0.25">
      <c r="A38" s="33" t="str">
        <f>Filter_Kriterienpruefung!N32</f>
        <v>Rsch | Emissionen und Abfall</v>
      </c>
      <c r="B38" s="33" t="str">
        <f>IFERROR(INDEX(DROPDOWN!$L$8:$O$20,MATCH(Werte_Auswertung!$A38,DROPDOWN!$L$8:$L$20,0),4),"")</f>
        <v>Rsch</v>
      </c>
      <c r="C38" s="33" t="str">
        <f>IFERROR(INDEX(DROPDOWN!$L$8:$P$20,MATCH(Werte_Auswertung!$A38,DROPDOWN!$L$8:$L$20,0),5),"")</f>
        <v>Emissionen und Abfall</v>
      </c>
      <c r="D38" s="33" t="str">
        <f t="shared" ref="D38:L38" si="81">C38</f>
        <v>Emissionen und Abfall</v>
      </c>
      <c r="E38" s="33" t="str">
        <f t="shared" si="81"/>
        <v>Emissionen und Abfall</v>
      </c>
      <c r="F38" s="33" t="str">
        <f t="shared" si="81"/>
        <v>Emissionen und Abfall</v>
      </c>
      <c r="G38" s="33" t="str">
        <f t="shared" si="81"/>
        <v>Emissionen und Abfall</v>
      </c>
      <c r="H38" s="33" t="str">
        <f t="shared" si="81"/>
        <v>Emissionen und Abfall</v>
      </c>
      <c r="I38" s="33" t="str">
        <f t="shared" si="81"/>
        <v>Emissionen und Abfall</v>
      </c>
      <c r="J38" s="33" t="str">
        <f t="shared" si="81"/>
        <v>Emissionen und Abfall</v>
      </c>
      <c r="K38" s="33" t="str">
        <f t="shared" si="81"/>
        <v>Emissionen und Abfall</v>
      </c>
      <c r="L38" s="33" t="str">
        <f t="shared" si="81"/>
        <v>Emissionen und Abfall</v>
      </c>
      <c r="M38" s="33" t="str">
        <f t="shared" ref="M38:V38" si="82">L38</f>
        <v>Emissionen und Abfall</v>
      </c>
      <c r="N38" s="33" t="str">
        <f t="shared" si="82"/>
        <v>Emissionen und Abfall</v>
      </c>
      <c r="O38" s="33" t="str">
        <f t="shared" si="82"/>
        <v>Emissionen und Abfall</v>
      </c>
      <c r="P38" s="33" t="str">
        <f t="shared" si="82"/>
        <v>Emissionen und Abfall</v>
      </c>
      <c r="Q38" s="33" t="str">
        <f t="shared" si="82"/>
        <v>Emissionen und Abfall</v>
      </c>
      <c r="R38" s="33" t="str">
        <f t="shared" si="82"/>
        <v>Emissionen und Abfall</v>
      </c>
      <c r="S38" s="33" t="str">
        <f t="shared" si="82"/>
        <v>Emissionen und Abfall</v>
      </c>
      <c r="T38" s="33" t="str">
        <f t="shared" si="82"/>
        <v>Emissionen und Abfall</v>
      </c>
      <c r="U38" s="33" t="str">
        <f t="shared" si="82"/>
        <v>Emissionen und Abfall</v>
      </c>
      <c r="V38" s="33" t="str">
        <f t="shared" si="82"/>
        <v>Emissionen und Abfall</v>
      </c>
      <c r="W38" s="16">
        <f>Filter_Kriterienpruefung!M32</f>
        <v>26</v>
      </c>
      <c r="X38" s="15" t="str">
        <f>Filter_Kriterienpruefung!O32</f>
        <v>Lärmemissionen</v>
      </c>
      <c r="Y38" s="135">
        <f t="shared" si="2"/>
        <v>0</v>
      </c>
      <c r="Z38" s="249">
        <f t="shared" si="13"/>
        <v>3.8E-6</v>
      </c>
      <c r="AA38" s="135">
        <f t="shared" si="3"/>
        <v>-2</v>
      </c>
      <c r="AB38" s="135">
        <f t="shared" si="4"/>
        <v>-0.5</v>
      </c>
      <c r="AC38" s="135">
        <f t="shared" si="5"/>
        <v>1</v>
      </c>
      <c r="AD38" s="135">
        <f t="shared" si="6"/>
        <v>1</v>
      </c>
      <c r="AE38" s="135">
        <f t="shared" si="7"/>
        <v>1</v>
      </c>
      <c r="AF38" s="30">
        <f>IF($X38="","",COUNT(INDEX(Schritt5_Gruppenbewertung!$G$13:$G$53,$BC38):INDEX(Schritt5_Gruppenbewertung!$Z$13:$Z$53,$BC38)))</f>
        <v>3</v>
      </c>
      <c r="AG38" s="112">
        <f t="shared" si="79"/>
        <v>0.33333333333333331</v>
      </c>
      <c r="AH38" s="112">
        <f t="shared" si="79"/>
        <v>0</v>
      </c>
      <c r="AI38" s="112">
        <f t="shared" si="79"/>
        <v>0</v>
      </c>
      <c r="AJ38" s="112">
        <f t="shared" si="79"/>
        <v>0.66666666666666663</v>
      </c>
      <c r="AK38" s="112">
        <f t="shared" si="79"/>
        <v>0</v>
      </c>
      <c r="AL38" s="112"/>
      <c r="AM38" s="112">
        <f t="shared" si="80"/>
        <v>1</v>
      </c>
      <c r="AN38" s="112">
        <f t="shared" si="80"/>
        <v>0</v>
      </c>
      <c r="AO38" s="112">
        <f t="shared" si="80"/>
        <v>0</v>
      </c>
      <c r="AP38" s="112">
        <f t="shared" si="80"/>
        <v>2</v>
      </c>
      <c r="AQ38" s="112">
        <f t="shared" si="80"/>
        <v>0</v>
      </c>
      <c r="AR38" s="112"/>
      <c r="AS38" s="4">
        <f t="shared" si="10"/>
        <v>0.56195148694901631</v>
      </c>
      <c r="AT38" s="112">
        <f t="shared" si="14"/>
        <v>1.5</v>
      </c>
      <c r="AU38" s="249">
        <f t="shared" si="15"/>
        <v>1.5000038</v>
      </c>
      <c r="AV38" s="112"/>
      <c r="AW38" s="112"/>
      <c r="AX38" s="112"/>
      <c r="AY38" s="112"/>
      <c r="AZ38" s="112"/>
      <c r="BA38" s="112"/>
      <c r="BB38" s="112"/>
      <c r="BC38" s="30">
        <f>IF(X38="","",MATCH(X38,Schritt5_Gruppenbewertung!$D$13:$D$53,0))</f>
        <v>32</v>
      </c>
      <c r="BD38" s="92">
        <f>IF($X38="","",IF(INDEX(Schritt5_Gruppenbewertung!$G$13:$Z$53,MATCH($X38,Schritt5_Gruppenbewertung!$D$13:$D$53,0),MATCH(BD$5,Schritt5_Gruppenbewertung!$G$11:$Z$11,0))="","",INDEX(Schritt5_Gruppenbewertung!$G$13:$Z$53,MATCH($X38,Schritt5_Gruppenbewertung!$D$13:$D$53,0),MATCH(BD$5,Schritt5_Gruppenbewertung!$G$11:$Z$11,0))))</f>
        <v>1</v>
      </c>
      <c r="BE38" s="92">
        <f>IF($X38="","",IF(INDEX(Schritt5_Gruppenbewertung!$G$13:$Z$53,MATCH($X38,Schritt5_Gruppenbewertung!$D$13:$D$53,0),MATCH(BE$5,Schritt5_Gruppenbewertung!$G$11:$Z$11,0))="","",INDEX(Schritt5_Gruppenbewertung!$G$13:$Z$53,MATCH($X38,Schritt5_Gruppenbewertung!$D$13:$D$53,0),MATCH(BE$5,Schritt5_Gruppenbewertung!$G$11:$Z$11,0))))</f>
        <v>-2</v>
      </c>
      <c r="BF38" s="92">
        <f>IF($X38="","",IF(INDEX(Schritt5_Gruppenbewertung!$G$13:$Z$53,MATCH($X38,Schritt5_Gruppenbewertung!$D$13:$D$53,0),MATCH(BF$5,Schritt5_Gruppenbewertung!$G$11:$Z$11,0))="","",INDEX(Schritt5_Gruppenbewertung!$G$13:$Z$53,MATCH($X38,Schritt5_Gruppenbewertung!$D$13:$D$53,0),MATCH(BF$5,Schritt5_Gruppenbewertung!$G$11:$Z$11,0))))</f>
        <v>1</v>
      </c>
      <c r="BG38" s="92" t="str">
        <f>IF($X38="","",IF(INDEX(Schritt5_Gruppenbewertung!$G$13:$Z$53,MATCH($X38,Schritt5_Gruppenbewertung!$D$13:$D$53,0),MATCH(BG$5,Schritt5_Gruppenbewertung!$G$11:$Z$11,0))="","",INDEX(Schritt5_Gruppenbewertung!$G$13:$Z$53,MATCH($X38,Schritt5_Gruppenbewertung!$D$13:$D$53,0),MATCH(BG$5,Schritt5_Gruppenbewertung!$G$11:$Z$11,0))))</f>
        <v/>
      </c>
      <c r="BH38" s="92" t="str">
        <f>IF($X38="","",IF(INDEX(Schritt5_Gruppenbewertung!$G$13:$Z$53,MATCH($X38,Schritt5_Gruppenbewertung!$D$13:$D$53,0),MATCH(BH$5,Schritt5_Gruppenbewertung!$G$11:$Z$11,0))="","",INDEX(Schritt5_Gruppenbewertung!$G$13:$Z$53,MATCH($X38,Schritt5_Gruppenbewertung!$D$13:$D$53,0),MATCH(BH$5,Schritt5_Gruppenbewertung!$G$11:$Z$11,0))))</f>
        <v/>
      </c>
      <c r="BI38" s="92" t="str">
        <f>IF($X38="","",IF(INDEX(Schritt5_Gruppenbewertung!$G$13:$Z$53,MATCH($X38,Schritt5_Gruppenbewertung!$D$13:$D$53,0),MATCH(BI$5,Schritt5_Gruppenbewertung!$G$11:$Z$11,0))="","",INDEX(Schritt5_Gruppenbewertung!$G$13:$Z$53,MATCH($X38,Schritt5_Gruppenbewertung!$D$13:$D$53,0),MATCH(BI$5,Schritt5_Gruppenbewertung!$G$11:$Z$11,0))))</f>
        <v/>
      </c>
      <c r="BJ38" s="92" t="str">
        <f>IF($X38="","",IF(INDEX(Schritt5_Gruppenbewertung!$G$13:$Z$53,MATCH($X38,Schritt5_Gruppenbewertung!$D$13:$D$53,0),MATCH(BJ$5,Schritt5_Gruppenbewertung!$G$11:$Z$11,0))="","",INDEX(Schritt5_Gruppenbewertung!$G$13:$Z$53,MATCH($X38,Schritt5_Gruppenbewertung!$D$13:$D$53,0),MATCH(BJ$5,Schritt5_Gruppenbewertung!$G$11:$Z$11,0))))</f>
        <v/>
      </c>
      <c r="BK38" s="92" t="str">
        <f>IF($X38="","",IF(INDEX(Schritt5_Gruppenbewertung!$G$13:$Z$53,MATCH($X38,Schritt5_Gruppenbewertung!$D$13:$D$53,0),MATCH(BK$5,Schritt5_Gruppenbewertung!$G$11:$Z$11,0))="","",INDEX(Schritt5_Gruppenbewertung!$G$13:$Z$53,MATCH($X38,Schritt5_Gruppenbewertung!$D$13:$D$53,0),MATCH(BK$5,Schritt5_Gruppenbewertung!$G$11:$Z$11,0))))</f>
        <v/>
      </c>
      <c r="BL38" s="92" t="str">
        <f>IF($X38="","",IF(INDEX(Schritt5_Gruppenbewertung!$G$13:$Z$53,MATCH($X38,Schritt5_Gruppenbewertung!$D$13:$D$53,0),MATCH(BL$5,Schritt5_Gruppenbewertung!$G$11:$Z$11,0))="","",INDEX(Schritt5_Gruppenbewertung!$G$13:$Z$53,MATCH($X38,Schritt5_Gruppenbewertung!$D$13:$D$53,0),MATCH(BL$5,Schritt5_Gruppenbewertung!$G$11:$Z$11,0))))</f>
        <v/>
      </c>
      <c r="BM38" s="92" t="str">
        <f>IF($X38="","",IF(INDEX(Schritt5_Gruppenbewertung!$G$13:$Z$53,MATCH($X38,Schritt5_Gruppenbewertung!$D$13:$D$53,0),MATCH(BM$5,Schritt5_Gruppenbewertung!$G$11:$Z$11,0))="","",INDEX(Schritt5_Gruppenbewertung!$G$13:$Z$53,MATCH($X38,Schritt5_Gruppenbewertung!$D$13:$D$53,0),MATCH(BM$5,Schritt5_Gruppenbewertung!$G$11:$Z$11,0))))</f>
        <v/>
      </c>
      <c r="BN38" s="92" t="str">
        <f>IF($X38="","",IF(INDEX(Schritt5_Gruppenbewertung!$G$13:$Z$53,MATCH($X38,Schritt5_Gruppenbewertung!$D$13:$D$53,0),MATCH(BN$5,Schritt5_Gruppenbewertung!$G$11:$Z$11,0))="","",INDEX(Schritt5_Gruppenbewertung!$G$13:$Z$53,MATCH($X38,Schritt5_Gruppenbewertung!$D$13:$D$53,0),MATCH(BN$5,Schritt5_Gruppenbewertung!$G$11:$Z$11,0))))</f>
        <v/>
      </c>
      <c r="BO38" s="92" t="str">
        <f>IF($X38="","",IF(INDEX(Schritt5_Gruppenbewertung!$G$13:$Z$53,MATCH($X38,Schritt5_Gruppenbewertung!$D$13:$D$53,0),MATCH(BO$5,Schritt5_Gruppenbewertung!$G$11:$Z$11,0))="","",INDEX(Schritt5_Gruppenbewertung!$G$13:$Z$53,MATCH($X38,Schritt5_Gruppenbewertung!$D$13:$D$53,0),MATCH(BO$5,Schritt5_Gruppenbewertung!$G$11:$Z$11,0))))</f>
        <v/>
      </c>
      <c r="BP38" s="92" t="str">
        <f>IF($X38="","",IF(INDEX(Schritt5_Gruppenbewertung!$G$13:$Z$53,MATCH($X38,Schritt5_Gruppenbewertung!$D$13:$D$53,0),MATCH(BP$5,Schritt5_Gruppenbewertung!$G$11:$Z$11,0))="","",INDEX(Schritt5_Gruppenbewertung!$G$13:$Z$53,MATCH($X38,Schritt5_Gruppenbewertung!$D$13:$D$53,0),MATCH(BP$5,Schritt5_Gruppenbewertung!$G$11:$Z$11,0))))</f>
        <v/>
      </c>
      <c r="BQ38" s="92" t="str">
        <f>IF($X38="","",IF(INDEX(Schritt5_Gruppenbewertung!$G$13:$Z$53,MATCH($X38,Schritt5_Gruppenbewertung!$D$13:$D$53,0),MATCH(BQ$5,Schritt5_Gruppenbewertung!$G$11:$Z$11,0))="","",INDEX(Schritt5_Gruppenbewertung!$G$13:$Z$53,MATCH($X38,Schritt5_Gruppenbewertung!$D$13:$D$53,0),MATCH(BQ$5,Schritt5_Gruppenbewertung!$G$11:$Z$11,0))))</f>
        <v/>
      </c>
      <c r="BR38" s="92" t="str">
        <f>IF($X38="","",IF(INDEX(Schritt5_Gruppenbewertung!$G$13:$Z$53,MATCH($X38,Schritt5_Gruppenbewertung!$D$13:$D$53,0),MATCH(BR$5,Schritt5_Gruppenbewertung!$G$11:$Z$11,0))="","",INDEX(Schritt5_Gruppenbewertung!$G$13:$Z$53,MATCH($X38,Schritt5_Gruppenbewertung!$D$13:$D$53,0),MATCH(BR$5,Schritt5_Gruppenbewertung!$G$11:$Z$11,0))))</f>
        <v/>
      </c>
      <c r="BS38" s="92" t="str">
        <f>IF($X38="","",IF(INDEX(Schritt5_Gruppenbewertung!$G$13:$Z$53,MATCH($X38,Schritt5_Gruppenbewertung!$D$13:$D$53,0),MATCH(BS$5,Schritt5_Gruppenbewertung!$G$11:$Z$11,0))="","",INDEX(Schritt5_Gruppenbewertung!$G$13:$Z$53,MATCH($X38,Schritt5_Gruppenbewertung!$D$13:$D$53,0),MATCH(BS$5,Schritt5_Gruppenbewertung!$G$11:$Z$11,0))))</f>
        <v/>
      </c>
      <c r="BT38" s="92" t="str">
        <f>IF($X38="","",IF(INDEX(Schritt5_Gruppenbewertung!$G$13:$Z$53,MATCH($X38,Schritt5_Gruppenbewertung!$D$13:$D$53,0),MATCH(BT$5,Schritt5_Gruppenbewertung!$G$11:$Z$11,0))="","",INDEX(Schritt5_Gruppenbewertung!$G$13:$Z$53,MATCH($X38,Schritt5_Gruppenbewertung!$D$13:$D$53,0),MATCH(BT$5,Schritt5_Gruppenbewertung!$G$11:$Z$11,0))))</f>
        <v/>
      </c>
      <c r="BU38" s="92" t="str">
        <f>IF($X38="","",IF(INDEX(Schritt5_Gruppenbewertung!$G$13:$Z$53,MATCH($X38,Schritt5_Gruppenbewertung!$D$13:$D$53,0),MATCH(BU$5,Schritt5_Gruppenbewertung!$G$11:$Z$11,0))="","",INDEX(Schritt5_Gruppenbewertung!$G$13:$Z$53,MATCH($X38,Schritt5_Gruppenbewertung!$D$13:$D$53,0),MATCH(BU$5,Schritt5_Gruppenbewertung!$G$11:$Z$11,0))))</f>
        <v/>
      </c>
      <c r="BV38" s="92" t="str">
        <f>IF($X38="","",IF(INDEX(Schritt5_Gruppenbewertung!$G$13:$Z$53,MATCH($X38,Schritt5_Gruppenbewertung!$D$13:$D$53,0),MATCH(BV$5,Schritt5_Gruppenbewertung!$G$11:$Z$11,0))="","",INDEX(Schritt5_Gruppenbewertung!$G$13:$Z$53,MATCH($X38,Schritt5_Gruppenbewertung!$D$13:$D$53,0),MATCH(BV$5,Schritt5_Gruppenbewertung!$G$11:$Z$11,0))))</f>
        <v/>
      </c>
      <c r="BW38" s="92" t="str">
        <f>IF($X38="","",IF(INDEX(Schritt5_Gruppenbewertung!$G$13:$Z$53,MATCH($X38,Schritt5_Gruppenbewertung!$D$13:$D$53,0),MATCH(BW$5,Schritt5_Gruppenbewertung!$G$11:$Z$11,0))="","",INDEX(Schritt5_Gruppenbewertung!$G$13:$Z$53,MATCH($X38,Schritt5_Gruppenbewertung!$D$13:$D$53,0),MATCH(BW$5,Schritt5_Gruppenbewertung!$G$11:$Z$11,0))))</f>
        <v/>
      </c>
      <c r="BY38" s="239" t="str">
        <f t="shared" si="16"/>
        <v>26 Lärmemissionen</v>
      </c>
    </row>
    <row r="39" spans="1:77" x14ac:dyDescent="0.25">
      <c r="A39" s="33" t="str">
        <f>Filter_Kriterienpruefung!N33</f>
        <v>Rsch | Emissionen und Abfall</v>
      </c>
      <c r="B39" s="33" t="str">
        <f>IFERROR(INDEX(DROPDOWN!$L$8:$O$20,MATCH(Werte_Auswertung!$A39,DROPDOWN!$L$8:$L$20,0),4),"")</f>
        <v>Rsch</v>
      </c>
      <c r="C39" s="33" t="str">
        <f>IFERROR(INDEX(DROPDOWN!$L$8:$P$20,MATCH(Werte_Auswertung!$A39,DROPDOWN!$L$8:$L$20,0),5),"")</f>
        <v>Emissionen und Abfall</v>
      </c>
      <c r="D39" s="33" t="str">
        <f t="shared" ref="D39:L39" si="83">C39</f>
        <v>Emissionen und Abfall</v>
      </c>
      <c r="E39" s="33" t="str">
        <f t="shared" si="83"/>
        <v>Emissionen und Abfall</v>
      </c>
      <c r="F39" s="33" t="str">
        <f t="shared" si="83"/>
        <v>Emissionen und Abfall</v>
      </c>
      <c r="G39" s="33" t="str">
        <f t="shared" si="83"/>
        <v>Emissionen und Abfall</v>
      </c>
      <c r="H39" s="33" t="str">
        <f t="shared" si="83"/>
        <v>Emissionen und Abfall</v>
      </c>
      <c r="I39" s="33" t="str">
        <f t="shared" si="83"/>
        <v>Emissionen und Abfall</v>
      </c>
      <c r="J39" s="33" t="str">
        <f t="shared" si="83"/>
        <v>Emissionen und Abfall</v>
      </c>
      <c r="K39" s="33" t="str">
        <f t="shared" si="83"/>
        <v>Emissionen und Abfall</v>
      </c>
      <c r="L39" s="33" t="str">
        <f t="shared" si="83"/>
        <v>Emissionen und Abfall</v>
      </c>
      <c r="M39" s="33" t="str">
        <f t="shared" ref="M39:V39" si="84">L39</f>
        <v>Emissionen und Abfall</v>
      </c>
      <c r="N39" s="33" t="str">
        <f t="shared" si="84"/>
        <v>Emissionen und Abfall</v>
      </c>
      <c r="O39" s="33" t="str">
        <f t="shared" si="84"/>
        <v>Emissionen und Abfall</v>
      </c>
      <c r="P39" s="33" t="str">
        <f t="shared" si="84"/>
        <v>Emissionen und Abfall</v>
      </c>
      <c r="Q39" s="33" t="str">
        <f t="shared" si="84"/>
        <v>Emissionen und Abfall</v>
      </c>
      <c r="R39" s="33" t="str">
        <f t="shared" si="84"/>
        <v>Emissionen und Abfall</v>
      </c>
      <c r="S39" s="33" t="str">
        <f t="shared" si="84"/>
        <v>Emissionen und Abfall</v>
      </c>
      <c r="T39" s="33" t="str">
        <f t="shared" si="84"/>
        <v>Emissionen und Abfall</v>
      </c>
      <c r="U39" s="33" t="str">
        <f t="shared" si="84"/>
        <v>Emissionen und Abfall</v>
      </c>
      <c r="V39" s="33" t="str">
        <f t="shared" si="84"/>
        <v>Emissionen und Abfall</v>
      </c>
      <c r="W39" s="16">
        <f>Filter_Kriterienpruefung!M33</f>
        <v>27</v>
      </c>
      <c r="X39" s="15" t="str">
        <f>Filter_Kriterienpruefung!O33</f>
        <v>Abfallaufkommen</v>
      </c>
      <c r="Y39" s="135">
        <f t="shared" si="2"/>
        <v>0.33333333333333331</v>
      </c>
      <c r="Z39" s="249">
        <f t="shared" si="13"/>
        <v>0.33333723333333332</v>
      </c>
      <c r="AA39" s="135">
        <f t="shared" si="3"/>
        <v>-2</v>
      </c>
      <c r="AB39" s="135">
        <f t="shared" si="4"/>
        <v>-0.5</v>
      </c>
      <c r="AC39" s="135">
        <f t="shared" si="5"/>
        <v>1</v>
      </c>
      <c r="AD39" s="135">
        <f t="shared" si="6"/>
        <v>1.5</v>
      </c>
      <c r="AE39" s="135">
        <f t="shared" si="7"/>
        <v>2</v>
      </c>
      <c r="AF39" s="30">
        <f>IF($X39="","",COUNT(INDEX(Schritt5_Gruppenbewertung!$G$13:$G$53,$BC39):INDEX(Schritt5_Gruppenbewertung!$Z$13:$Z$53,$BC39)))</f>
        <v>3</v>
      </c>
      <c r="AG39" s="112">
        <f t="shared" si="79"/>
        <v>0.33333333333333331</v>
      </c>
      <c r="AH39" s="112">
        <f t="shared" si="79"/>
        <v>0</v>
      </c>
      <c r="AI39" s="112">
        <f t="shared" si="79"/>
        <v>0</v>
      </c>
      <c r="AJ39" s="112">
        <f t="shared" si="79"/>
        <v>0.33333333333333331</v>
      </c>
      <c r="AK39" s="112">
        <f t="shared" si="79"/>
        <v>0.33333333333333331</v>
      </c>
      <c r="AL39" s="112"/>
      <c r="AM39" s="112">
        <f t="shared" si="80"/>
        <v>1</v>
      </c>
      <c r="AN39" s="112">
        <f t="shared" si="80"/>
        <v>0</v>
      </c>
      <c r="AO39" s="112">
        <f t="shared" si="80"/>
        <v>0</v>
      </c>
      <c r="AP39" s="112">
        <f t="shared" si="80"/>
        <v>1</v>
      </c>
      <c r="AQ39" s="112">
        <f t="shared" si="80"/>
        <v>1</v>
      </c>
      <c r="AR39" s="112"/>
      <c r="AS39" s="4">
        <f t="shared" si="10"/>
        <v>0.68633274115325971</v>
      </c>
      <c r="AT39" s="112">
        <f t="shared" si="14"/>
        <v>2</v>
      </c>
      <c r="AU39" s="249">
        <f t="shared" si="15"/>
        <v>2.0000038999999998</v>
      </c>
      <c r="AV39" s="112"/>
      <c r="AW39" s="112"/>
      <c r="AX39" s="112"/>
      <c r="AY39" s="112"/>
      <c r="AZ39" s="112"/>
      <c r="BA39" s="112"/>
      <c r="BB39" s="112"/>
      <c r="BC39" s="30">
        <f>IF(X39="","",MATCH(X39,Schritt5_Gruppenbewertung!$D$13:$D$53,0))</f>
        <v>33</v>
      </c>
      <c r="BD39" s="92">
        <f>IF($X39="","",IF(INDEX(Schritt5_Gruppenbewertung!$G$13:$Z$53,MATCH($X39,Schritt5_Gruppenbewertung!$D$13:$D$53,0),MATCH(BD$5,Schritt5_Gruppenbewertung!$G$11:$Z$11,0))="","",INDEX(Schritt5_Gruppenbewertung!$G$13:$Z$53,MATCH($X39,Schritt5_Gruppenbewertung!$D$13:$D$53,0),MATCH(BD$5,Schritt5_Gruppenbewertung!$G$11:$Z$11,0))))</f>
        <v>1</v>
      </c>
      <c r="BE39" s="92">
        <f>IF($X39="","",IF(INDEX(Schritt5_Gruppenbewertung!$G$13:$Z$53,MATCH($X39,Schritt5_Gruppenbewertung!$D$13:$D$53,0),MATCH(BE$5,Schritt5_Gruppenbewertung!$G$11:$Z$11,0))="","",INDEX(Schritt5_Gruppenbewertung!$G$13:$Z$53,MATCH($X39,Schritt5_Gruppenbewertung!$D$13:$D$53,0),MATCH(BE$5,Schritt5_Gruppenbewertung!$G$11:$Z$11,0))))</f>
        <v>2</v>
      </c>
      <c r="BF39" s="92">
        <f>IF($X39="","",IF(INDEX(Schritt5_Gruppenbewertung!$G$13:$Z$53,MATCH($X39,Schritt5_Gruppenbewertung!$D$13:$D$53,0),MATCH(BF$5,Schritt5_Gruppenbewertung!$G$11:$Z$11,0))="","",INDEX(Schritt5_Gruppenbewertung!$G$13:$Z$53,MATCH($X39,Schritt5_Gruppenbewertung!$D$13:$D$53,0),MATCH(BF$5,Schritt5_Gruppenbewertung!$G$11:$Z$11,0))))</f>
        <v>-2</v>
      </c>
      <c r="BG39" s="92" t="str">
        <f>IF($X39="","",IF(INDEX(Schritt5_Gruppenbewertung!$G$13:$Z$53,MATCH($X39,Schritt5_Gruppenbewertung!$D$13:$D$53,0),MATCH(BG$5,Schritt5_Gruppenbewertung!$G$11:$Z$11,0))="","",INDEX(Schritt5_Gruppenbewertung!$G$13:$Z$53,MATCH($X39,Schritt5_Gruppenbewertung!$D$13:$D$53,0),MATCH(BG$5,Schritt5_Gruppenbewertung!$G$11:$Z$11,0))))</f>
        <v/>
      </c>
      <c r="BH39" s="92" t="str">
        <f>IF($X39="","",IF(INDEX(Schritt5_Gruppenbewertung!$G$13:$Z$53,MATCH($X39,Schritt5_Gruppenbewertung!$D$13:$D$53,0),MATCH(BH$5,Schritt5_Gruppenbewertung!$G$11:$Z$11,0))="","",INDEX(Schritt5_Gruppenbewertung!$G$13:$Z$53,MATCH($X39,Schritt5_Gruppenbewertung!$D$13:$D$53,0),MATCH(BH$5,Schritt5_Gruppenbewertung!$G$11:$Z$11,0))))</f>
        <v/>
      </c>
      <c r="BI39" s="92" t="str">
        <f>IF($X39="","",IF(INDEX(Schritt5_Gruppenbewertung!$G$13:$Z$53,MATCH($X39,Schritt5_Gruppenbewertung!$D$13:$D$53,0),MATCH(BI$5,Schritt5_Gruppenbewertung!$G$11:$Z$11,0))="","",INDEX(Schritt5_Gruppenbewertung!$G$13:$Z$53,MATCH($X39,Schritt5_Gruppenbewertung!$D$13:$D$53,0),MATCH(BI$5,Schritt5_Gruppenbewertung!$G$11:$Z$11,0))))</f>
        <v/>
      </c>
      <c r="BJ39" s="92" t="str">
        <f>IF($X39="","",IF(INDEX(Schritt5_Gruppenbewertung!$G$13:$Z$53,MATCH($X39,Schritt5_Gruppenbewertung!$D$13:$D$53,0),MATCH(BJ$5,Schritt5_Gruppenbewertung!$G$11:$Z$11,0))="","",INDEX(Schritt5_Gruppenbewertung!$G$13:$Z$53,MATCH($X39,Schritt5_Gruppenbewertung!$D$13:$D$53,0),MATCH(BJ$5,Schritt5_Gruppenbewertung!$G$11:$Z$11,0))))</f>
        <v/>
      </c>
      <c r="BK39" s="92" t="str">
        <f>IF($X39="","",IF(INDEX(Schritt5_Gruppenbewertung!$G$13:$Z$53,MATCH($X39,Schritt5_Gruppenbewertung!$D$13:$D$53,0),MATCH(BK$5,Schritt5_Gruppenbewertung!$G$11:$Z$11,0))="","",INDEX(Schritt5_Gruppenbewertung!$G$13:$Z$53,MATCH($X39,Schritt5_Gruppenbewertung!$D$13:$D$53,0),MATCH(BK$5,Schritt5_Gruppenbewertung!$G$11:$Z$11,0))))</f>
        <v/>
      </c>
      <c r="BL39" s="92" t="str">
        <f>IF($X39="","",IF(INDEX(Schritt5_Gruppenbewertung!$G$13:$Z$53,MATCH($X39,Schritt5_Gruppenbewertung!$D$13:$D$53,0),MATCH(BL$5,Schritt5_Gruppenbewertung!$G$11:$Z$11,0))="","",INDEX(Schritt5_Gruppenbewertung!$G$13:$Z$53,MATCH($X39,Schritt5_Gruppenbewertung!$D$13:$D$53,0),MATCH(BL$5,Schritt5_Gruppenbewertung!$G$11:$Z$11,0))))</f>
        <v/>
      </c>
      <c r="BM39" s="92" t="str">
        <f>IF($X39="","",IF(INDEX(Schritt5_Gruppenbewertung!$G$13:$Z$53,MATCH($X39,Schritt5_Gruppenbewertung!$D$13:$D$53,0),MATCH(BM$5,Schritt5_Gruppenbewertung!$G$11:$Z$11,0))="","",INDEX(Schritt5_Gruppenbewertung!$G$13:$Z$53,MATCH($X39,Schritt5_Gruppenbewertung!$D$13:$D$53,0),MATCH(BM$5,Schritt5_Gruppenbewertung!$G$11:$Z$11,0))))</f>
        <v/>
      </c>
      <c r="BN39" s="92" t="str">
        <f>IF($X39="","",IF(INDEX(Schritt5_Gruppenbewertung!$G$13:$Z$53,MATCH($X39,Schritt5_Gruppenbewertung!$D$13:$D$53,0),MATCH(BN$5,Schritt5_Gruppenbewertung!$G$11:$Z$11,0))="","",INDEX(Schritt5_Gruppenbewertung!$G$13:$Z$53,MATCH($X39,Schritt5_Gruppenbewertung!$D$13:$D$53,0),MATCH(BN$5,Schritt5_Gruppenbewertung!$G$11:$Z$11,0))))</f>
        <v/>
      </c>
      <c r="BO39" s="92" t="str">
        <f>IF($X39="","",IF(INDEX(Schritt5_Gruppenbewertung!$G$13:$Z$53,MATCH($X39,Schritt5_Gruppenbewertung!$D$13:$D$53,0),MATCH(BO$5,Schritt5_Gruppenbewertung!$G$11:$Z$11,0))="","",INDEX(Schritt5_Gruppenbewertung!$G$13:$Z$53,MATCH($X39,Schritt5_Gruppenbewertung!$D$13:$D$53,0),MATCH(BO$5,Schritt5_Gruppenbewertung!$G$11:$Z$11,0))))</f>
        <v/>
      </c>
      <c r="BP39" s="92" t="str">
        <f>IF($X39="","",IF(INDEX(Schritt5_Gruppenbewertung!$G$13:$Z$53,MATCH($X39,Schritt5_Gruppenbewertung!$D$13:$D$53,0),MATCH(BP$5,Schritt5_Gruppenbewertung!$G$11:$Z$11,0))="","",INDEX(Schritt5_Gruppenbewertung!$G$13:$Z$53,MATCH($X39,Schritt5_Gruppenbewertung!$D$13:$D$53,0),MATCH(BP$5,Schritt5_Gruppenbewertung!$G$11:$Z$11,0))))</f>
        <v/>
      </c>
      <c r="BQ39" s="92" t="str">
        <f>IF($X39="","",IF(INDEX(Schritt5_Gruppenbewertung!$G$13:$Z$53,MATCH($X39,Schritt5_Gruppenbewertung!$D$13:$D$53,0),MATCH(BQ$5,Schritt5_Gruppenbewertung!$G$11:$Z$11,0))="","",INDEX(Schritt5_Gruppenbewertung!$G$13:$Z$53,MATCH($X39,Schritt5_Gruppenbewertung!$D$13:$D$53,0),MATCH(BQ$5,Schritt5_Gruppenbewertung!$G$11:$Z$11,0))))</f>
        <v/>
      </c>
      <c r="BR39" s="92" t="str">
        <f>IF($X39="","",IF(INDEX(Schritt5_Gruppenbewertung!$G$13:$Z$53,MATCH($X39,Schritt5_Gruppenbewertung!$D$13:$D$53,0),MATCH(BR$5,Schritt5_Gruppenbewertung!$G$11:$Z$11,0))="","",INDEX(Schritt5_Gruppenbewertung!$G$13:$Z$53,MATCH($X39,Schritt5_Gruppenbewertung!$D$13:$D$53,0),MATCH(BR$5,Schritt5_Gruppenbewertung!$G$11:$Z$11,0))))</f>
        <v/>
      </c>
      <c r="BS39" s="92" t="str">
        <f>IF($X39="","",IF(INDEX(Schritt5_Gruppenbewertung!$G$13:$Z$53,MATCH($X39,Schritt5_Gruppenbewertung!$D$13:$D$53,0),MATCH(BS$5,Schritt5_Gruppenbewertung!$G$11:$Z$11,0))="","",INDEX(Schritt5_Gruppenbewertung!$G$13:$Z$53,MATCH($X39,Schritt5_Gruppenbewertung!$D$13:$D$53,0),MATCH(BS$5,Schritt5_Gruppenbewertung!$G$11:$Z$11,0))))</f>
        <v/>
      </c>
      <c r="BT39" s="92" t="str">
        <f>IF($X39="","",IF(INDEX(Schritt5_Gruppenbewertung!$G$13:$Z$53,MATCH($X39,Schritt5_Gruppenbewertung!$D$13:$D$53,0),MATCH(BT$5,Schritt5_Gruppenbewertung!$G$11:$Z$11,0))="","",INDEX(Schritt5_Gruppenbewertung!$G$13:$Z$53,MATCH($X39,Schritt5_Gruppenbewertung!$D$13:$D$53,0),MATCH(BT$5,Schritt5_Gruppenbewertung!$G$11:$Z$11,0))))</f>
        <v/>
      </c>
      <c r="BU39" s="92" t="str">
        <f>IF($X39="","",IF(INDEX(Schritt5_Gruppenbewertung!$G$13:$Z$53,MATCH($X39,Schritt5_Gruppenbewertung!$D$13:$D$53,0),MATCH(BU$5,Schritt5_Gruppenbewertung!$G$11:$Z$11,0))="","",INDEX(Schritt5_Gruppenbewertung!$G$13:$Z$53,MATCH($X39,Schritt5_Gruppenbewertung!$D$13:$D$53,0),MATCH(BU$5,Schritt5_Gruppenbewertung!$G$11:$Z$11,0))))</f>
        <v/>
      </c>
      <c r="BV39" s="92" t="str">
        <f>IF($X39="","",IF(INDEX(Schritt5_Gruppenbewertung!$G$13:$Z$53,MATCH($X39,Schritt5_Gruppenbewertung!$D$13:$D$53,0),MATCH(BV$5,Schritt5_Gruppenbewertung!$G$11:$Z$11,0))="","",INDEX(Schritt5_Gruppenbewertung!$G$13:$Z$53,MATCH($X39,Schritt5_Gruppenbewertung!$D$13:$D$53,0),MATCH(BV$5,Schritt5_Gruppenbewertung!$G$11:$Z$11,0))))</f>
        <v/>
      </c>
      <c r="BW39" s="92" t="str">
        <f>IF($X39="","",IF(INDEX(Schritt5_Gruppenbewertung!$G$13:$Z$53,MATCH($X39,Schritt5_Gruppenbewertung!$D$13:$D$53,0),MATCH(BW$5,Schritt5_Gruppenbewertung!$G$11:$Z$11,0))="","",INDEX(Schritt5_Gruppenbewertung!$G$13:$Z$53,MATCH($X39,Schritt5_Gruppenbewertung!$D$13:$D$53,0),MATCH(BW$5,Schritt5_Gruppenbewertung!$G$11:$Z$11,0))))</f>
        <v/>
      </c>
      <c r="BY39" s="239" t="str">
        <f t="shared" si="16"/>
        <v>27 Abfallaufkommen</v>
      </c>
    </row>
    <row r="40" spans="1:77" x14ac:dyDescent="0.25">
      <c r="A40" s="33" t="str">
        <f>Filter_Kriterienpruefung!N34</f>
        <v>Rsch | Lebensräume und Arten</v>
      </c>
      <c r="B40" s="33" t="str">
        <f>IFERROR(INDEX(DROPDOWN!$L$8:$O$20,MATCH(Werte_Auswertung!$A40,DROPDOWN!$L$8:$L$20,0),4),"")</f>
        <v>Rsch</v>
      </c>
      <c r="C40" s="33" t="str">
        <f>IFERROR(INDEX(DROPDOWN!$L$8:$P$20,MATCH(Werte_Auswertung!$A40,DROPDOWN!$L$8:$L$20,0),5),"")</f>
        <v>Lebensräume und Arten</v>
      </c>
      <c r="D40" s="33" t="str">
        <f t="shared" ref="D40:L40" si="85">C40</f>
        <v>Lebensräume und Arten</v>
      </c>
      <c r="E40" s="33" t="str">
        <f t="shared" si="85"/>
        <v>Lebensräume und Arten</v>
      </c>
      <c r="F40" s="33" t="str">
        <f t="shared" si="85"/>
        <v>Lebensräume und Arten</v>
      </c>
      <c r="G40" s="33" t="str">
        <f t="shared" si="85"/>
        <v>Lebensräume und Arten</v>
      </c>
      <c r="H40" s="33" t="str">
        <f t="shared" si="85"/>
        <v>Lebensräume und Arten</v>
      </c>
      <c r="I40" s="33" t="str">
        <f t="shared" si="85"/>
        <v>Lebensräume und Arten</v>
      </c>
      <c r="J40" s="33" t="str">
        <f t="shared" si="85"/>
        <v>Lebensräume und Arten</v>
      </c>
      <c r="K40" s="33" t="str">
        <f t="shared" si="85"/>
        <v>Lebensräume und Arten</v>
      </c>
      <c r="L40" s="33" t="str">
        <f t="shared" si="85"/>
        <v>Lebensräume und Arten</v>
      </c>
      <c r="M40" s="33" t="str">
        <f t="shared" ref="M40:V40" si="86">L40</f>
        <v>Lebensräume und Arten</v>
      </c>
      <c r="N40" s="33" t="str">
        <f t="shared" si="86"/>
        <v>Lebensräume und Arten</v>
      </c>
      <c r="O40" s="33" t="str">
        <f t="shared" si="86"/>
        <v>Lebensräume und Arten</v>
      </c>
      <c r="P40" s="33" t="str">
        <f t="shared" si="86"/>
        <v>Lebensräume und Arten</v>
      </c>
      <c r="Q40" s="33" t="str">
        <f t="shared" si="86"/>
        <v>Lebensräume und Arten</v>
      </c>
      <c r="R40" s="33" t="str">
        <f t="shared" si="86"/>
        <v>Lebensräume und Arten</v>
      </c>
      <c r="S40" s="33" t="str">
        <f t="shared" si="86"/>
        <v>Lebensräume und Arten</v>
      </c>
      <c r="T40" s="33" t="str">
        <f t="shared" si="86"/>
        <v>Lebensräume und Arten</v>
      </c>
      <c r="U40" s="33" t="str">
        <f t="shared" si="86"/>
        <v>Lebensräume und Arten</v>
      </c>
      <c r="V40" s="33" t="str">
        <f t="shared" si="86"/>
        <v>Lebensräume und Arten</v>
      </c>
      <c r="W40" s="16">
        <f>Filter_Kriterienpruefung!M34</f>
        <v>28</v>
      </c>
      <c r="X40" s="15" t="str">
        <f>Filter_Kriterienpruefung!O34</f>
        <v xml:space="preserve">Besonders geschützte Lebensräume und Arten </v>
      </c>
      <c r="Y40" s="135">
        <f t="shared" si="2"/>
        <v>1.2</v>
      </c>
      <c r="Z40" s="249">
        <f t="shared" si="13"/>
        <v>1.2000039999999998</v>
      </c>
      <c r="AA40" s="135">
        <f t="shared" si="3"/>
        <v>0</v>
      </c>
      <c r="AB40" s="135">
        <f t="shared" si="4"/>
        <v>1</v>
      </c>
      <c r="AC40" s="135">
        <f t="shared" si="5"/>
        <v>1</v>
      </c>
      <c r="AD40" s="135">
        <f t="shared" si="6"/>
        <v>2</v>
      </c>
      <c r="AE40" s="135">
        <f t="shared" si="7"/>
        <v>2</v>
      </c>
      <c r="AF40" s="30">
        <f>IF($X40="","",COUNT(INDEX(Schritt5_Gruppenbewertung!$G$13:$G$53,$BC40):INDEX(Schritt5_Gruppenbewertung!$Z$13:$Z$53,$BC40)))</f>
        <v>5</v>
      </c>
      <c r="AG40" s="112">
        <f t="shared" si="79"/>
        <v>0</v>
      </c>
      <c r="AH40" s="112">
        <f t="shared" si="79"/>
        <v>0</v>
      </c>
      <c r="AI40" s="112">
        <f t="shared" si="79"/>
        <v>0.2</v>
      </c>
      <c r="AJ40" s="112">
        <f t="shared" si="79"/>
        <v>0.4</v>
      </c>
      <c r="AK40" s="112">
        <f t="shared" si="79"/>
        <v>0.4</v>
      </c>
      <c r="AL40" s="112"/>
      <c r="AM40" s="112">
        <f t="shared" si="80"/>
        <v>0</v>
      </c>
      <c r="AN40" s="112">
        <f t="shared" si="80"/>
        <v>0</v>
      </c>
      <c r="AO40" s="112">
        <f t="shared" si="80"/>
        <v>1</v>
      </c>
      <c r="AP40" s="112">
        <f t="shared" si="80"/>
        <v>2</v>
      </c>
      <c r="AQ40" s="112">
        <f t="shared" si="80"/>
        <v>2</v>
      </c>
      <c r="AR40" s="112"/>
      <c r="AS40" s="4">
        <f t="shared" si="10"/>
        <v>0.65694668533178624</v>
      </c>
      <c r="AT40" s="112">
        <f t="shared" si="14"/>
        <v>1</v>
      </c>
      <c r="AU40" s="249">
        <f t="shared" si="15"/>
        <v>1.0000039999999999</v>
      </c>
      <c r="AV40" s="112"/>
      <c r="AW40" s="112"/>
      <c r="AX40" s="112"/>
      <c r="AY40" s="112"/>
      <c r="AZ40" s="112"/>
      <c r="BA40" s="112"/>
      <c r="BB40" s="112"/>
      <c r="BC40" s="30">
        <f>IF(X40="","",MATCH(X40,Schritt5_Gruppenbewertung!$D$13:$D$53,0))</f>
        <v>34</v>
      </c>
      <c r="BD40" s="92">
        <f>IF($X40="","",IF(INDEX(Schritt5_Gruppenbewertung!$G$13:$Z$53,MATCH($X40,Schritt5_Gruppenbewertung!$D$13:$D$53,0),MATCH(BD$5,Schritt5_Gruppenbewertung!$G$11:$Z$11,0))="","",INDEX(Schritt5_Gruppenbewertung!$G$13:$Z$53,MATCH($X40,Schritt5_Gruppenbewertung!$D$13:$D$53,0),MATCH(BD$5,Schritt5_Gruppenbewertung!$G$11:$Z$11,0))))</f>
        <v>1</v>
      </c>
      <c r="BE40" s="92">
        <f>IF($X40="","",IF(INDEX(Schritt5_Gruppenbewertung!$G$13:$Z$53,MATCH($X40,Schritt5_Gruppenbewertung!$D$13:$D$53,0),MATCH(BE$5,Schritt5_Gruppenbewertung!$G$11:$Z$11,0))="","",INDEX(Schritt5_Gruppenbewertung!$G$13:$Z$53,MATCH($X40,Schritt5_Gruppenbewertung!$D$13:$D$53,0),MATCH(BE$5,Schritt5_Gruppenbewertung!$G$11:$Z$11,0))))</f>
        <v>1</v>
      </c>
      <c r="BF40" s="92">
        <f>IF($X40="","",IF(INDEX(Schritt5_Gruppenbewertung!$G$13:$Z$53,MATCH($X40,Schritt5_Gruppenbewertung!$D$13:$D$53,0),MATCH(BF$5,Schritt5_Gruppenbewertung!$G$11:$Z$11,0))="","",INDEX(Schritt5_Gruppenbewertung!$G$13:$Z$53,MATCH($X40,Schritt5_Gruppenbewertung!$D$13:$D$53,0),MATCH(BF$5,Schritt5_Gruppenbewertung!$G$11:$Z$11,0))))</f>
        <v>2</v>
      </c>
      <c r="BG40" s="92">
        <f>IF($X40="","",IF(INDEX(Schritt5_Gruppenbewertung!$G$13:$Z$53,MATCH($X40,Schritt5_Gruppenbewertung!$D$13:$D$53,0),MATCH(BG$5,Schritt5_Gruppenbewertung!$G$11:$Z$11,0))="","",INDEX(Schritt5_Gruppenbewertung!$G$13:$Z$53,MATCH($X40,Schritt5_Gruppenbewertung!$D$13:$D$53,0),MATCH(BG$5,Schritt5_Gruppenbewertung!$G$11:$Z$11,0))))</f>
        <v>0</v>
      </c>
      <c r="BH40" s="92">
        <f>IF($X40="","",IF(INDEX(Schritt5_Gruppenbewertung!$G$13:$Z$53,MATCH($X40,Schritt5_Gruppenbewertung!$D$13:$D$53,0),MATCH(BH$5,Schritt5_Gruppenbewertung!$G$11:$Z$11,0))="","",INDEX(Schritt5_Gruppenbewertung!$G$13:$Z$53,MATCH($X40,Schritt5_Gruppenbewertung!$D$13:$D$53,0),MATCH(BH$5,Schritt5_Gruppenbewertung!$G$11:$Z$11,0))))</f>
        <v>2</v>
      </c>
      <c r="BI40" s="92" t="str">
        <f>IF($X40="","",IF(INDEX(Schritt5_Gruppenbewertung!$G$13:$Z$53,MATCH($X40,Schritt5_Gruppenbewertung!$D$13:$D$53,0),MATCH(BI$5,Schritt5_Gruppenbewertung!$G$11:$Z$11,0))="","",INDEX(Schritt5_Gruppenbewertung!$G$13:$Z$53,MATCH($X40,Schritt5_Gruppenbewertung!$D$13:$D$53,0),MATCH(BI$5,Schritt5_Gruppenbewertung!$G$11:$Z$11,0))))</f>
        <v/>
      </c>
      <c r="BJ40" s="92" t="str">
        <f>IF($X40="","",IF(INDEX(Schritt5_Gruppenbewertung!$G$13:$Z$53,MATCH($X40,Schritt5_Gruppenbewertung!$D$13:$D$53,0),MATCH(BJ$5,Schritt5_Gruppenbewertung!$G$11:$Z$11,0))="","",INDEX(Schritt5_Gruppenbewertung!$G$13:$Z$53,MATCH($X40,Schritt5_Gruppenbewertung!$D$13:$D$53,0),MATCH(BJ$5,Schritt5_Gruppenbewertung!$G$11:$Z$11,0))))</f>
        <v/>
      </c>
      <c r="BK40" s="92" t="str">
        <f>IF($X40="","",IF(INDEX(Schritt5_Gruppenbewertung!$G$13:$Z$53,MATCH($X40,Schritt5_Gruppenbewertung!$D$13:$D$53,0),MATCH(BK$5,Schritt5_Gruppenbewertung!$G$11:$Z$11,0))="","",INDEX(Schritt5_Gruppenbewertung!$G$13:$Z$53,MATCH($X40,Schritt5_Gruppenbewertung!$D$13:$D$53,0),MATCH(BK$5,Schritt5_Gruppenbewertung!$G$11:$Z$11,0))))</f>
        <v/>
      </c>
      <c r="BL40" s="92" t="str">
        <f>IF($X40="","",IF(INDEX(Schritt5_Gruppenbewertung!$G$13:$Z$53,MATCH($X40,Schritt5_Gruppenbewertung!$D$13:$D$53,0),MATCH(BL$5,Schritt5_Gruppenbewertung!$G$11:$Z$11,0))="","",INDEX(Schritt5_Gruppenbewertung!$G$13:$Z$53,MATCH($X40,Schritt5_Gruppenbewertung!$D$13:$D$53,0),MATCH(BL$5,Schritt5_Gruppenbewertung!$G$11:$Z$11,0))))</f>
        <v/>
      </c>
      <c r="BM40" s="92" t="str">
        <f>IF($X40="","",IF(INDEX(Schritt5_Gruppenbewertung!$G$13:$Z$53,MATCH($X40,Schritt5_Gruppenbewertung!$D$13:$D$53,0),MATCH(BM$5,Schritt5_Gruppenbewertung!$G$11:$Z$11,0))="","",INDEX(Schritt5_Gruppenbewertung!$G$13:$Z$53,MATCH($X40,Schritt5_Gruppenbewertung!$D$13:$D$53,0),MATCH(BM$5,Schritt5_Gruppenbewertung!$G$11:$Z$11,0))))</f>
        <v/>
      </c>
      <c r="BN40" s="92" t="str">
        <f>IF($X40="","",IF(INDEX(Schritt5_Gruppenbewertung!$G$13:$Z$53,MATCH($X40,Schritt5_Gruppenbewertung!$D$13:$D$53,0),MATCH(BN$5,Schritt5_Gruppenbewertung!$G$11:$Z$11,0))="","",INDEX(Schritt5_Gruppenbewertung!$G$13:$Z$53,MATCH($X40,Schritt5_Gruppenbewertung!$D$13:$D$53,0),MATCH(BN$5,Schritt5_Gruppenbewertung!$G$11:$Z$11,0))))</f>
        <v/>
      </c>
      <c r="BO40" s="92" t="str">
        <f>IF($X40="","",IF(INDEX(Schritt5_Gruppenbewertung!$G$13:$Z$53,MATCH($X40,Schritt5_Gruppenbewertung!$D$13:$D$53,0),MATCH(BO$5,Schritt5_Gruppenbewertung!$G$11:$Z$11,0))="","",INDEX(Schritt5_Gruppenbewertung!$G$13:$Z$53,MATCH($X40,Schritt5_Gruppenbewertung!$D$13:$D$53,0),MATCH(BO$5,Schritt5_Gruppenbewertung!$G$11:$Z$11,0))))</f>
        <v/>
      </c>
      <c r="BP40" s="92" t="str">
        <f>IF($X40="","",IF(INDEX(Schritt5_Gruppenbewertung!$G$13:$Z$53,MATCH($X40,Schritt5_Gruppenbewertung!$D$13:$D$53,0),MATCH(BP$5,Schritt5_Gruppenbewertung!$G$11:$Z$11,0))="","",INDEX(Schritt5_Gruppenbewertung!$G$13:$Z$53,MATCH($X40,Schritt5_Gruppenbewertung!$D$13:$D$53,0),MATCH(BP$5,Schritt5_Gruppenbewertung!$G$11:$Z$11,0))))</f>
        <v/>
      </c>
      <c r="BQ40" s="92" t="str">
        <f>IF($X40="","",IF(INDEX(Schritt5_Gruppenbewertung!$G$13:$Z$53,MATCH($X40,Schritt5_Gruppenbewertung!$D$13:$D$53,0),MATCH(BQ$5,Schritt5_Gruppenbewertung!$G$11:$Z$11,0))="","",INDEX(Schritt5_Gruppenbewertung!$G$13:$Z$53,MATCH($X40,Schritt5_Gruppenbewertung!$D$13:$D$53,0),MATCH(BQ$5,Schritt5_Gruppenbewertung!$G$11:$Z$11,0))))</f>
        <v/>
      </c>
      <c r="BR40" s="92" t="str">
        <f>IF($X40="","",IF(INDEX(Schritt5_Gruppenbewertung!$G$13:$Z$53,MATCH($X40,Schritt5_Gruppenbewertung!$D$13:$D$53,0),MATCH(BR$5,Schritt5_Gruppenbewertung!$G$11:$Z$11,0))="","",INDEX(Schritt5_Gruppenbewertung!$G$13:$Z$53,MATCH($X40,Schritt5_Gruppenbewertung!$D$13:$D$53,0),MATCH(BR$5,Schritt5_Gruppenbewertung!$G$11:$Z$11,0))))</f>
        <v/>
      </c>
      <c r="BS40" s="92" t="str">
        <f>IF($X40="","",IF(INDEX(Schritt5_Gruppenbewertung!$G$13:$Z$53,MATCH($X40,Schritt5_Gruppenbewertung!$D$13:$D$53,0),MATCH(BS$5,Schritt5_Gruppenbewertung!$G$11:$Z$11,0))="","",INDEX(Schritt5_Gruppenbewertung!$G$13:$Z$53,MATCH($X40,Schritt5_Gruppenbewertung!$D$13:$D$53,0),MATCH(BS$5,Schritt5_Gruppenbewertung!$G$11:$Z$11,0))))</f>
        <v/>
      </c>
      <c r="BT40" s="92" t="str">
        <f>IF($X40="","",IF(INDEX(Schritt5_Gruppenbewertung!$G$13:$Z$53,MATCH($X40,Schritt5_Gruppenbewertung!$D$13:$D$53,0),MATCH(BT$5,Schritt5_Gruppenbewertung!$G$11:$Z$11,0))="","",INDEX(Schritt5_Gruppenbewertung!$G$13:$Z$53,MATCH($X40,Schritt5_Gruppenbewertung!$D$13:$D$53,0),MATCH(BT$5,Schritt5_Gruppenbewertung!$G$11:$Z$11,0))))</f>
        <v/>
      </c>
      <c r="BU40" s="92" t="str">
        <f>IF($X40="","",IF(INDEX(Schritt5_Gruppenbewertung!$G$13:$Z$53,MATCH($X40,Schritt5_Gruppenbewertung!$D$13:$D$53,0),MATCH(BU$5,Schritt5_Gruppenbewertung!$G$11:$Z$11,0))="","",INDEX(Schritt5_Gruppenbewertung!$G$13:$Z$53,MATCH($X40,Schritt5_Gruppenbewertung!$D$13:$D$53,0),MATCH(BU$5,Schritt5_Gruppenbewertung!$G$11:$Z$11,0))))</f>
        <v/>
      </c>
      <c r="BV40" s="92" t="str">
        <f>IF($X40="","",IF(INDEX(Schritt5_Gruppenbewertung!$G$13:$Z$53,MATCH($X40,Schritt5_Gruppenbewertung!$D$13:$D$53,0),MATCH(BV$5,Schritt5_Gruppenbewertung!$G$11:$Z$11,0))="","",INDEX(Schritt5_Gruppenbewertung!$G$13:$Z$53,MATCH($X40,Schritt5_Gruppenbewertung!$D$13:$D$53,0),MATCH(BV$5,Schritt5_Gruppenbewertung!$G$11:$Z$11,0))))</f>
        <v/>
      </c>
      <c r="BW40" s="92" t="str">
        <f>IF($X40="","",IF(INDEX(Schritt5_Gruppenbewertung!$G$13:$Z$53,MATCH($X40,Schritt5_Gruppenbewertung!$D$13:$D$53,0),MATCH(BW$5,Schritt5_Gruppenbewertung!$G$11:$Z$11,0))="","",INDEX(Schritt5_Gruppenbewertung!$G$13:$Z$53,MATCH($X40,Schritt5_Gruppenbewertung!$D$13:$D$53,0),MATCH(BW$5,Schritt5_Gruppenbewertung!$G$11:$Z$11,0))))</f>
        <v/>
      </c>
      <c r="BY40" s="239" t="str">
        <f t="shared" si="16"/>
        <v xml:space="preserve">28 Besonders geschützte Lebensräume und Arten </v>
      </c>
    </row>
    <row r="41" spans="1:77" x14ac:dyDescent="0.25">
      <c r="A41" s="33" t="str">
        <f>Filter_Kriterienpruefung!N35</f>
        <v>Rsch | Nicht stoffgebundene Potenziale</v>
      </c>
      <c r="B41" s="33" t="str">
        <f>IFERROR(INDEX(DROPDOWN!$L$8:$O$20,MATCH(Werte_Auswertung!$A41,DROPDOWN!$L$8:$L$20,0),4),"")</f>
        <v>Rsch</v>
      </c>
      <c r="C41" s="33" t="str">
        <f>IFERROR(INDEX(DROPDOWN!$L$8:$P$20,MATCH(Werte_Auswertung!$A41,DROPDOWN!$L$8:$L$20,0),5),"")</f>
        <v>Nicht stoffgebundene Potenziale</v>
      </c>
      <c r="D41" s="33" t="str">
        <f t="shared" ref="D41:L41" si="87">C41</f>
        <v>Nicht stoffgebundene Potenziale</v>
      </c>
      <c r="E41" s="33" t="str">
        <f t="shared" si="87"/>
        <v>Nicht stoffgebundene Potenziale</v>
      </c>
      <c r="F41" s="33" t="str">
        <f t="shared" si="87"/>
        <v>Nicht stoffgebundene Potenziale</v>
      </c>
      <c r="G41" s="33" t="str">
        <f t="shared" si="87"/>
        <v>Nicht stoffgebundene Potenziale</v>
      </c>
      <c r="H41" s="33" t="str">
        <f t="shared" si="87"/>
        <v>Nicht stoffgebundene Potenziale</v>
      </c>
      <c r="I41" s="33" t="str">
        <f t="shared" si="87"/>
        <v>Nicht stoffgebundene Potenziale</v>
      </c>
      <c r="J41" s="33" t="str">
        <f t="shared" si="87"/>
        <v>Nicht stoffgebundene Potenziale</v>
      </c>
      <c r="K41" s="33" t="str">
        <f t="shared" si="87"/>
        <v>Nicht stoffgebundene Potenziale</v>
      </c>
      <c r="L41" s="33" t="str">
        <f t="shared" si="87"/>
        <v>Nicht stoffgebundene Potenziale</v>
      </c>
      <c r="M41" s="33" t="str">
        <f t="shared" ref="M41:V41" si="88">L41</f>
        <v>Nicht stoffgebundene Potenziale</v>
      </c>
      <c r="N41" s="33" t="str">
        <f t="shared" si="88"/>
        <v>Nicht stoffgebundene Potenziale</v>
      </c>
      <c r="O41" s="33" t="str">
        <f t="shared" si="88"/>
        <v>Nicht stoffgebundene Potenziale</v>
      </c>
      <c r="P41" s="33" t="str">
        <f t="shared" si="88"/>
        <v>Nicht stoffgebundene Potenziale</v>
      </c>
      <c r="Q41" s="33" t="str">
        <f t="shared" si="88"/>
        <v>Nicht stoffgebundene Potenziale</v>
      </c>
      <c r="R41" s="33" t="str">
        <f t="shared" si="88"/>
        <v>Nicht stoffgebundene Potenziale</v>
      </c>
      <c r="S41" s="33" t="str">
        <f t="shared" si="88"/>
        <v>Nicht stoffgebundene Potenziale</v>
      </c>
      <c r="T41" s="33" t="str">
        <f t="shared" si="88"/>
        <v>Nicht stoffgebundene Potenziale</v>
      </c>
      <c r="U41" s="33" t="str">
        <f t="shared" si="88"/>
        <v>Nicht stoffgebundene Potenziale</v>
      </c>
      <c r="V41" s="33" t="str">
        <f t="shared" si="88"/>
        <v>Nicht stoffgebundene Potenziale</v>
      </c>
      <c r="W41" s="16">
        <f>Filter_Kriterienpruefung!M35</f>
        <v>29</v>
      </c>
      <c r="X41" s="15" t="str">
        <f>Filter_Kriterienpruefung!O35</f>
        <v>Alternative Flächenpotenziale</v>
      </c>
      <c r="Y41" s="135">
        <f t="shared" si="2"/>
        <v>1.3333333333333333</v>
      </c>
      <c r="Z41" s="249">
        <f t="shared" si="13"/>
        <v>1.3333374333333332</v>
      </c>
      <c r="AA41" s="135">
        <f t="shared" si="3"/>
        <v>1</v>
      </c>
      <c r="AB41" s="135">
        <f t="shared" si="4"/>
        <v>1</v>
      </c>
      <c r="AC41" s="135">
        <f t="shared" si="5"/>
        <v>1</v>
      </c>
      <c r="AD41" s="135">
        <f t="shared" si="6"/>
        <v>1.5</v>
      </c>
      <c r="AE41" s="135">
        <f t="shared" si="7"/>
        <v>2</v>
      </c>
      <c r="AF41" s="30">
        <f>IF($X41="","",COUNT(INDEX(Schritt5_Gruppenbewertung!$G$13:$G$53,$BC41):INDEX(Schritt5_Gruppenbewertung!$Z$13:$Z$53,$BC41)))</f>
        <v>3</v>
      </c>
      <c r="AG41" s="112">
        <f t="shared" si="79"/>
        <v>0</v>
      </c>
      <c r="AH41" s="112">
        <f t="shared" si="79"/>
        <v>0</v>
      </c>
      <c r="AI41" s="112">
        <f t="shared" si="79"/>
        <v>0</v>
      </c>
      <c r="AJ41" s="112">
        <f t="shared" si="79"/>
        <v>0.66666666666666663</v>
      </c>
      <c r="AK41" s="112">
        <f t="shared" si="79"/>
        <v>0.33333333333333331</v>
      </c>
      <c r="AL41" s="112"/>
      <c r="AM41" s="112">
        <f t="shared" si="80"/>
        <v>0</v>
      </c>
      <c r="AN41" s="112">
        <f t="shared" si="80"/>
        <v>0</v>
      </c>
      <c r="AO41" s="112">
        <f t="shared" si="80"/>
        <v>0</v>
      </c>
      <c r="AP41" s="112">
        <f t="shared" si="80"/>
        <v>2</v>
      </c>
      <c r="AQ41" s="112">
        <f t="shared" si="80"/>
        <v>1</v>
      </c>
      <c r="AR41" s="112"/>
      <c r="AS41" s="4">
        <f t="shared" si="10"/>
        <v>0.52314836378059693</v>
      </c>
      <c r="AT41" s="112">
        <f t="shared" si="14"/>
        <v>0.5</v>
      </c>
      <c r="AU41" s="249">
        <f t="shared" si="15"/>
        <v>0.50000409999999995</v>
      </c>
      <c r="AV41" s="112"/>
      <c r="AW41" s="112"/>
      <c r="AX41" s="112"/>
      <c r="AY41" s="112"/>
      <c r="AZ41" s="112"/>
      <c r="BA41" s="112"/>
      <c r="BB41" s="112"/>
      <c r="BC41" s="30">
        <f>IF(X41="","",MATCH(X41,Schritt5_Gruppenbewertung!$D$13:$D$53,0))</f>
        <v>35</v>
      </c>
      <c r="BD41" s="92">
        <f>IF($X41="","",IF(INDEX(Schritt5_Gruppenbewertung!$G$13:$Z$53,MATCH($X41,Schritt5_Gruppenbewertung!$D$13:$D$53,0),MATCH(BD$5,Schritt5_Gruppenbewertung!$G$11:$Z$11,0))="","",INDEX(Schritt5_Gruppenbewertung!$G$13:$Z$53,MATCH($X41,Schritt5_Gruppenbewertung!$D$13:$D$53,0),MATCH(BD$5,Schritt5_Gruppenbewertung!$G$11:$Z$11,0))))</f>
        <v>2</v>
      </c>
      <c r="BE41" s="92">
        <f>IF($X41="","",IF(INDEX(Schritt5_Gruppenbewertung!$G$13:$Z$53,MATCH($X41,Schritt5_Gruppenbewertung!$D$13:$D$53,0),MATCH(BE$5,Schritt5_Gruppenbewertung!$G$11:$Z$11,0))="","",INDEX(Schritt5_Gruppenbewertung!$G$13:$Z$53,MATCH($X41,Schritt5_Gruppenbewertung!$D$13:$D$53,0),MATCH(BE$5,Schritt5_Gruppenbewertung!$G$11:$Z$11,0))))</f>
        <v>1</v>
      </c>
      <c r="BF41" s="92">
        <f>IF($X41="","",IF(INDEX(Schritt5_Gruppenbewertung!$G$13:$Z$53,MATCH($X41,Schritt5_Gruppenbewertung!$D$13:$D$53,0),MATCH(BF$5,Schritt5_Gruppenbewertung!$G$11:$Z$11,0))="","",INDEX(Schritt5_Gruppenbewertung!$G$13:$Z$53,MATCH($X41,Schritt5_Gruppenbewertung!$D$13:$D$53,0),MATCH(BF$5,Schritt5_Gruppenbewertung!$G$11:$Z$11,0))))</f>
        <v>1</v>
      </c>
      <c r="BG41" s="92" t="str">
        <f>IF($X41="","",IF(INDEX(Schritt5_Gruppenbewertung!$G$13:$Z$53,MATCH($X41,Schritt5_Gruppenbewertung!$D$13:$D$53,0),MATCH(BG$5,Schritt5_Gruppenbewertung!$G$11:$Z$11,0))="","",INDEX(Schritt5_Gruppenbewertung!$G$13:$Z$53,MATCH($X41,Schritt5_Gruppenbewertung!$D$13:$D$53,0),MATCH(BG$5,Schritt5_Gruppenbewertung!$G$11:$Z$11,0))))</f>
        <v/>
      </c>
      <c r="BH41" s="92" t="str">
        <f>IF($X41="","",IF(INDEX(Schritt5_Gruppenbewertung!$G$13:$Z$53,MATCH($X41,Schritt5_Gruppenbewertung!$D$13:$D$53,0),MATCH(BH$5,Schritt5_Gruppenbewertung!$G$11:$Z$11,0))="","",INDEX(Schritt5_Gruppenbewertung!$G$13:$Z$53,MATCH($X41,Schritt5_Gruppenbewertung!$D$13:$D$53,0),MATCH(BH$5,Schritt5_Gruppenbewertung!$G$11:$Z$11,0))))</f>
        <v/>
      </c>
      <c r="BI41" s="92" t="str">
        <f>IF($X41="","",IF(INDEX(Schritt5_Gruppenbewertung!$G$13:$Z$53,MATCH($X41,Schritt5_Gruppenbewertung!$D$13:$D$53,0),MATCH(BI$5,Schritt5_Gruppenbewertung!$G$11:$Z$11,0))="","",INDEX(Schritt5_Gruppenbewertung!$G$13:$Z$53,MATCH($X41,Schritt5_Gruppenbewertung!$D$13:$D$53,0),MATCH(BI$5,Schritt5_Gruppenbewertung!$G$11:$Z$11,0))))</f>
        <v/>
      </c>
      <c r="BJ41" s="92" t="str">
        <f>IF($X41="","",IF(INDEX(Schritt5_Gruppenbewertung!$G$13:$Z$53,MATCH($X41,Schritt5_Gruppenbewertung!$D$13:$D$53,0),MATCH(BJ$5,Schritt5_Gruppenbewertung!$G$11:$Z$11,0))="","",INDEX(Schritt5_Gruppenbewertung!$G$13:$Z$53,MATCH($X41,Schritt5_Gruppenbewertung!$D$13:$D$53,0),MATCH(BJ$5,Schritt5_Gruppenbewertung!$G$11:$Z$11,0))))</f>
        <v/>
      </c>
      <c r="BK41" s="92" t="str">
        <f>IF($X41="","",IF(INDEX(Schritt5_Gruppenbewertung!$G$13:$Z$53,MATCH($X41,Schritt5_Gruppenbewertung!$D$13:$D$53,0),MATCH(BK$5,Schritt5_Gruppenbewertung!$G$11:$Z$11,0))="","",INDEX(Schritt5_Gruppenbewertung!$G$13:$Z$53,MATCH($X41,Schritt5_Gruppenbewertung!$D$13:$D$53,0),MATCH(BK$5,Schritt5_Gruppenbewertung!$G$11:$Z$11,0))))</f>
        <v/>
      </c>
      <c r="BL41" s="92" t="str">
        <f>IF($X41="","",IF(INDEX(Schritt5_Gruppenbewertung!$G$13:$Z$53,MATCH($X41,Schritt5_Gruppenbewertung!$D$13:$D$53,0),MATCH(BL$5,Schritt5_Gruppenbewertung!$G$11:$Z$11,0))="","",INDEX(Schritt5_Gruppenbewertung!$G$13:$Z$53,MATCH($X41,Schritt5_Gruppenbewertung!$D$13:$D$53,0),MATCH(BL$5,Schritt5_Gruppenbewertung!$G$11:$Z$11,0))))</f>
        <v/>
      </c>
      <c r="BM41" s="92" t="str">
        <f>IF($X41="","",IF(INDEX(Schritt5_Gruppenbewertung!$G$13:$Z$53,MATCH($X41,Schritt5_Gruppenbewertung!$D$13:$D$53,0),MATCH(BM$5,Schritt5_Gruppenbewertung!$G$11:$Z$11,0))="","",INDEX(Schritt5_Gruppenbewertung!$G$13:$Z$53,MATCH($X41,Schritt5_Gruppenbewertung!$D$13:$D$53,0),MATCH(BM$5,Schritt5_Gruppenbewertung!$G$11:$Z$11,0))))</f>
        <v/>
      </c>
      <c r="BN41" s="92" t="str">
        <f>IF($X41="","",IF(INDEX(Schritt5_Gruppenbewertung!$G$13:$Z$53,MATCH($X41,Schritt5_Gruppenbewertung!$D$13:$D$53,0),MATCH(BN$5,Schritt5_Gruppenbewertung!$G$11:$Z$11,0))="","",INDEX(Schritt5_Gruppenbewertung!$G$13:$Z$53,MATCH($X41,Schritt5_Gruppenbewertung!$D$13:$D$53,0),MATCH(BN$5,Schritt5_Gruppenbewertung!$G$11:$Z$11,0))))</f>
        <v/>
      </c>
      <c r="BO41" s="92" t="str">
        <f>IF($X41="","",IF(INDEX(Schritt5_Gruppenbewertung!$G$13:$Z$53,MATCH($X41,Schritt5_Gruppenbewertung!$D$13:$D$53,0),MATCH(BO$5,Schritt5_Gruppenbewertung!$G$11:$Z$11,0))="","",INDEX(Schritt5_Gruppenbewertung!$G$13:$Z$53,MATCH($X41,Schritt5_Gruppenbewertung!$D$13:$D$53,0),MATCH(BO$5,Schritt5_Gruppenbewertung!$G$11:$Z$11,0))))</f>
        <v/>
      </c>
      <c r="BP41" s="92" t="str">
        <f>IF($X41="","",IF(INDEX(Schritt5_Gruppenbewertung!$G$13:$Z$53,MATCH($X41,Schritt5_Gruppenbewertung!$D$13:$D$53,0),MATCH(BP$5,Schritt5_Gruppenbewertung!$G$11:$Z$11,0))="","",INDEX(Schritt5_Gruppenbewertung!$G$13:$Z$53,MATCH($X41,Schritt5_Gruppenbewertung!$D$13:$D$53,0),MATCH(BP$5,Schritt5_Gruppenbewertung!$G$11:$Z$11,0))))</f>
        <v/>
      </c>
      <c r="BQ41" s="92" t="str">
        <f>IF($X41="","",IF(INDEX(Schritt5_Gruppenbewertung!$G$13:$Z$53,MATCH($X41,Schritt5_Gruppenbewertung!$D$13:$D$53,0),MATCH(BQ$5,Schritt5_Gruppenbewertung!$G$11:$Z$11,0))="","",INDEX(Schritt5_Gruppenbewertung!$G$13:$Z$53,MATCH($X41,Schritt5_Gruppenbewertung!$D$13:$D$53,0),MATCH(BQ$5,Schritt5_Gruppenbewertung!$G$11:$Z$11,0))))</f>
        <v/>
      </c>
      <c r="BR41" s="92" t="str">
        <f>IF($X41="","",IF(INDEX(Schritt5_Gruppenbewertung!$G$13:$Z$53,MATCH($X41,Schritt5_Gruppenbewertung!$D$13:$D$53,0),MATCH(BR$5,Schritt5_Gruppenbewertung!$G$11:$Z$11,0))="","",INDEX(Schritt5_Gruppenbewertung!$G$13:$Z$53,MATCH($X41,Schritt5_Gruppenbewertung!$D$13:$D$53,0),MATCH(BR$5,Schritt5_Gruppenbewertung!$G$11:$Z$11,0))))</f>
        <v/>
      </c>
      <c r="BS41" s="92" t="str">
        <f>IF($X41="","",IF(INDEX(Schritt5_Gruppenbewertung!$G$13:$Z$53,MATCH($X41,Schritt5_Gruppenbewertung!$D$13:$D$53,0),MATCH(BS$5,Schritt5_Gruppenbewertung!$G$11:$Z$11,0))="","",INDEX(Schritt5_Gruppenbewertung!$G$13:$Z$53,MATCH($X41,Schritt5_Gruppenbewertung!$D$13:$D$53,0),MATCH(BS$5,Schritt5_Gruppenbewertung!$G$11:$Z$11,0))))</f>
        <v/>
      </c>
      <c r="BT41" s="92" t="str">
        <f>IF($X41="","",IF(INDEX(Schritt5_Gruppenbewertung!$G$13:$Z$53,MATCH($X41,Schritt5_Gruppenbewertung!$D$13:$D$53,0),MATCH(BT$5,Schritt5_Gruppenbewertung!$G$11:$Z$11,0))="","",INDEX(Schritt5_Gruppenbewertung!$G$13:$Z$53,MATCH($X41,Schritt5_Gruppenbewertung!$D$13:$D$53,0),MATCH(BT$5,Schritt5_Gruppenbewertung!$G$11:$Z$11,0))))</f>
        <v/>
      </c>
      <c r="BU41" s="92" t="str">
        <f>IF($X41="","",IF(INDEX(Schritt5_Gruppenbewertung!$G$13:$Z$53,MATCH($X41,Schritt5_Gruppenbewertung!$D$13:$D$53,0),MATCH(BU$5,Schritt5_Gruppenbewertung!$G$11:$Z$11,0))="","",INDEX(Schritt5_Gruppenbewertung!$G$13:$Z$53,MATCH($X41,Schritt5_Gruppenbewertung!$D$13:$D$53,0),MATCH(BU$5,Schritt5_Gruppenbewertung!$G$11:$Z$11,0))))</f>
        <v/>
      </c>
      <c r="BV41" s="92" t="str">
        <f>IF($X41="","",IF(INDEX(Schritt5_Gruppenbewertung!$G$13:$Z$53,MATCH($X41,Schritt5_Gruppenbewertung!$D$13:$D$53,0),MATCH(BV$5,Schritt5_Gruppenbewertung!$G$11:$Z$11,0))="","",INDEX(Schritt5_Gruppenbewertung!$G$13:$Z$53,MATCH($X41,Schritt5_Gruppenbewertung!$D$13:$D$53,0),MATCH(BV$5,Schritt5_Gruppenbewertung!$G$11:$Z$11,0))))</f>
        <v/>
      </c>
      <c r="BW41" s="92" t="str">
        <f>IF($X41="","",IF(INDEX(Schritt5_Gruppenbewertung!$G$13:$Z$53,MATCH($X41,Schritt5_Gruppenbewertung!$D$13:$D$53,0),MATCH(BW$5,Schritt5_Gruppenbewertung!$G$11:$Z$11,0))="","",INDEX(Schritt5_Gruppenbewertung!$G$13:$Z$53,MATCH($X41,Schritt5_Gruppenbewertung!$D$13:$D$53,0),MATCH(BW$5,Schritt5_Gruppenbewertung!$G$11:$Z$11,0))))</f>
        <v/>
      </c>
      <c r="BY41" s="239" t="str">
        <f t="shared" si="16"/>
        <v>29 Alternative Flächenpotenziale</v>
      </c>
    </row>
    <row r="42" spans="1:77" x14ac:dyDescent="0.25">
      <c r="A42" s="33" t="str">
        <f>Filter_Kriterienpruefung!N36</f>
        <v/>
      </c>
      <c r="B42" s="33" t="str">
        <f>IFERROR(INDEX(DROPDOWN!$L$8:$O$20,MATCH(Werte_Auswertung!$A42,DROPDOWN!$L$8:$L$20,0),4),"")</f>
        <v/>
      </c>
      <c r="C42" s="33" t="str">
        <f>IFERROR(INDEX(DROPDOWN!$L$8:$P$20,MATCH(Werte_Auswertung!$A42,DROPDOWN!$L$8:$L$20,0),5),"")</f>
        <v/>
      </c>
      <c r="D42" s="33" t="str">
        <f t="shared" ref="D42:L42" si="89">C42</f>
        <v/>
      </c>
      <c r="E42" s="33" t="str">
        <f t="shared" si="89"/>
        <v/>
      </c>
      <c r="F42" s="33" t="str">
        <f t="shared" si="89"/>
        <v/>
      </c>
      <c r="G42" s="33" t="str">
        <f t="shared" si="89"/>
        <v/>
      </c>
      <c r="H42" s="33" t="str">
        <f t="shared" si="89"/>
        <v/>
      </c>
      <c r="I42" s="33" t="str">
        <f t="shared" si="89"/>
        <v/>
      </c>
      <c r="J42" s="33" t="str">
        <f t="shared" si="89"/>
        <v/>
      </c>
      <c r="K42" s="33" t="str">
        <f t="shared" si="89"/>
        <v/>
      </c>
      <c r="L42" s="33" t="str">
        <f t="shared" si="89"/>
        <v/>
      </c>
      <c r="M42" s="33" t="str">
        <f t="shared" ref="M42:V42" si="90">L42</f>
        <v/>
      </c>
      <c r="N42" s="33" t="str">
        <f t="shared" si="90"/>
        <v/>
      </c>
      <c r="O42" s="33" t="str">
        <f t="shared" si="90"/>
        <v/>
      </c>
      <c r="P42" s="33" t="str">
        <f t="shared" si="90"/>
        <v/>
      </c>
      <c r="Q42" s="33" t="str">
        <f t="shared" si="90"/>
        <v/>
      </c>
      <c r="R42" s="33" t="str">
        <f t="shared" si="90"/>
        <v/>
      </c>
      <c r="S42" s="33" t="str">
        <f t="shared" si="90"/>
        <v/>
      </c>
      <c r="T42" s="33" t="str">
        <f t="shared" si="90"/>
        <v/>
      </c>
      <c r="U42" s="33" t="str">
        <f t="shared" si="90"/>
        <v/>
      </c>
      <c r="V42" s="33" t="str">
        <f t="shared" si="90"/>
        <v/>
      </c>
      <c r="W42" s="16" t="str">
        <f>Filter_Kriterienpruefung!M36</f>
        <v/>
      </c>
      <c r="X42" s="15" t="str">
        <f>Filter_Kriterienpruefung!O36</f>
        <v/>
      </c>
      <c r="Y42" s="135" t="str">
        <f t="shared" si="2"/>
        <v/>
      </c>
      <c r="Z42" s="249" t="str">
        <f t="shared" si="13"/>
        <v/>
      </c>
      <c r="AA42" s="135" t="str">
        <f t="shared" si="3"/>
        <v/>
      </c>
      <c r="AB42" s="135" t="str">
        <f t="shared" si="4"/>
        <v/>
      </c>
      <c r="AC42" s="135" t="str">
        <f t="shared" si="5"/>
        <v/>
      </c>
      <c r="AD42" s="135" t="str">
        <f t="shared" si="6"/>
        <v/>
      </c>
      <c r="AE42" s="135" t="str">
        <f t="shared" si="7"/>
        <v/>
      </c>
      <c r="AF42" s="30" t="str">
        <f>IF($X42="","",COUNT(INDEX(Schritt5_Gruppenbewertung!$G$13:$G$53,$BC42):INDEX(Schritt5_Gruppenbewertung!$Z$13:$Z$53,$BC42)))</f>
        <v/>
      </c>
      <c r="AG42" s="112" t="str">
        <f t="shared" si="79"/>
        <v/>
      </c>
      <c r="AH42" s="112" t="str">
        <f t="shared" si="79"/>
        <v/>
      </c>
      <c r="AI42" s="112" t="str">
        <f t="shared" si="79"/>
        <v/>
      </c>
      <c r="AJ42" s="112" t="str">
        <f t="shared" si="79"/>
        <v/>
      </c>
      <c r="AK42" s="112" t="str">
        <f t="shared" si="79"/>
        <v/>
      </c>
      <c r="AL42" s="112"/>
      <c r="AM42" s="112">
        <f t="shared" si="80"/>
        <v>0</v>
      </c>
      <c r="AN42" s="112">
        <f t="shared" si="80"/>
        <v>0</v>
      </c>
      <c r="AO42" s="112">
        <f t="shared" si="80"/>
        <v>0</v>
      </c>
      <c r="AP42" s="112">
        <f t="shared" si="80"/>
        <v>0</v>
      </c>
      <c r="AQ42" s="112">
        <f t="shared" si="80"/>
        <v>0</v>
      </c>
      <c r="AR42" s="112"/>
      <c r="AS42" s="4">
        <f t="shared" si="10"/>
        <v>0</v>
      </c>
      <c r="AT42" s="112" t="str">
        <f t="shared" si="14"/>
        <v/>
      </c>
      <c r="AU42" s="249" t="str">
        <f t="shared" si="15"/>
        <v/>
      </c>
      <c r="AV42" s="112"/>
      <c r="AW42" s="112"/>
      <c r="AX42" s="112"/>
      <c r="AY42" s="112"/>
      <c r="AZ42" s="112"/>
      <c r="BA42" s="112"/>
      <c r="BB42" s="112"/>
      <c r="BC42" s="30" t="str">
        <f>IF(X42="","",MATCH(X42,Schritt5_Gruppenbewertung!$D$13:$D$53,0))</f>
        <v/>
      </c>
      <c r="BD42" s="92" t="str">
        <f>IF($X42="","",IF(INDEX(Schritt5_Gruppenbewertung!$G$13:$Z$53,MATCH($X42,Schritt5_Gruppenbewertung!$D$13:$D$53,0),MATCH(BD$5,Schritt5_Gruppenbewertung!$G$11:$Z$11,0))="","",INDEX(Schritt5_Gruppenbewertung!$G$13:$Z$53,MATCH($X42,Schritt5_Gruppenbewertung!$D$13:$D$53,0),MATCH(BD$5,Schritt5_Gruppenbewertung!$G$11:$Z$11,0))))</f>
        <v/>
      </c>
      <c r="BE42" s="92" t="str">
        <f>IF($X42="","",IF(INDEX(Schritt5_Gruppenbewertung!$G$13:$Z$53,MATCH($X42,Schritt5_Gruppenbewertung!$D$13:$D$53,0),MATCH(BE$5,Schritt5_Gruppenbewertung!$G$11:$Z$11,0))="","",INDEX(Schritt5_Gruppenbewertung!$G$13:$Z$53,MATCH($X42,Schritt5_Gruppenbewertung!$D$13:$D$53,0),MATCH(BE$5,Schritt5_Gruppenbewertung!$G$11:$Z$11,0))))</f>
        <v/>
      </c>
      <c r="BF42" s="92" t="str">
        <f>IF($X42="","",IF(INDEX(Schritt5_Gruppenbewertung!$G$13:$Z$53,MATCH($X42,Schritt5_Gruppenbewertung!$D$13:$D$53,0),MATCH(BF$5,Schritt5_Gruppenbewertung!$G$11:$Z$11,0))="","",INDEX(Schritt5_Gruppenbewertung!$G$13:$Z$53,MATCH($X42,Schritt5_Gruppenbewertung!$D$13:$D$53,0),MATCH(BF$5,Schritt5_Gruppenbewertung!$G$11:$Z$11,0))))</f>
        <v/>
      </c>
      <c r="BG42" s="92" t="str">
        <f>IF($X42="","",IF(INDEX(Schritt5_Gruppenbewertung!$G$13:$Z$53,MATCH($X42,Schritt5_Gruppenbewertung!$D$13:$D$53,0),MATCH(BG$5,Schritt5_Gruppenbewertung!$G$11:$Z$11,0))="","",INDEX(Schritt5_Gruppenbewertung!$G$13:$Z$53,MATCH($X42,Schritt5_Gruppenbewertung!$D$13:$D$53,0),MATCH(BG$5,Schritt5_Gruppenbewertung!$G$11:$Z$11,0))))</f>
        <v/>
      </c>
      <c r="BH42" s="92" t="str">
        <f>IF($X42="","",IF(INDEX(Schritt5_Gruppenbewertung!$G$13:$Z$53,MATCH($X42,Schritt5_Gruppenbewertung!$D$13:$D$53,0),MATCH(BH$5,Schritt5_Gruppenbewertung!$G$11:$Z$11,0))="","",INDEX(Schritt5_Gruppenbewertung!$G$13:$Z$53,MATCH($X42,Schritt5_Gruppenbewertung!$D$13:$D$53,0),MATCH(BH$5,Schritt5_Gruppenbewertung!$G$11:$Z$11,0))))</f>
        <v/>
      </c>
      <c r="BI42" s="92" t="str">
        <f>IF($X42="","",IF(INDEX(Schritt5_Gruppenbewertung!$G$13:$Z$53,MATCH($X42,Schritt5_Gruppenbewertung!$D$13:$D$53,0),MATCH(BI$5,Schritt5_Gruppenbewertung!$G$11:$Z$11,0))="","",INDEX(Schritt5_Gruppenbewertung!$G$13:$Z$53,MATCH($X42,Schritt5_Gruppenbewertung!$D$13:$D$53,0),MATCH(BI$5,Schritt5_Gruppenbewertung!$G$11:$Z$11,0))))</f>
        <v/>
      </c>
      <c r="BJ42" s="92" t="str">
        <f>IF($X42="","",IF(INDEX(Schritt5_Gruppenbewertung!$G$13:$Z$53,MATCH($X42,Schritt5_Gruppenbewertung!$D$13:$D$53,0),MATCH(BJ$5,Schritt5_Gruppenbewertung!$G$11:$Z$11,0))="","",INDEX(Schritt5_Gruppenbewertung!$G$13:$Z$53,MATCH($X42,Schritt5_Gruppenbewertung!$D$13:$D$53,0),MATCH(BJ$5,Schritt5_Gruppenbewertung!$G$11:$Z$11,0))))</f>
        <v/>
      </c>
      <c r="BK42" s="92" t="str">
        <f>IF($X42="","",IF(INDEX(Schritt5_Gruppenbewertung!$G$13:$Z$53,MATCH($X42,Schritt5_Gruppenbewertung!$D$13:$D$53,0),MATCH(BK$5,Schritt5_Gruppenbewertung!$G$11:$Z$11,0))="","",INDEX(Schritt5_Gruppenbewertung!$G$13:$Z$53,MATCH($X42,Schritt5_Gruppenbewertung!$D$13:$D$53,0),MATCH(BK$5,Schritt5_Gruppenbewertung!$G$11:$Z$11,0))))</f>
        <v/>
      </c>
      <c r="BL42" s="92" t="str">
        <f>IF($X42="","",IF(INDEX(Schritt5_Gruppenbewertung!$G$13:$Z$53,MATCH($X42,Schritt5_Gruppenbewertung!$D$13:$D$53,0),MATCH(BL$5,Schritt5_Gruppenbewertung!$G$11:$Z$11,0))="","",INDEX(Schritt5_Gruppenbewertung!$G$13:$Z$53,MATCH($X42,Schritt5_Gruppenbewertung!$D$13:$D$53,0),MATCH(BL$5,Schritt5_Gruppenbewertung!$G$11:$Z$11,0))))</f>
        <v/>
      </c>
      <c r="BM42" s="92" t="str">
        <f>IF($X42="","",IF(INDEX(Schritt5_Gruppenbewertung!$G$13:$Z$53,MATCH($X42,Schritt5_Gruppenbewertung!$D$13:$D$53,0),MATCH(BM$5,Schritt5_Gruppenbewertung!$G$11:$Z$11,0))="","",INDEX(Schritt5_Gruppenbewertung!$G$13:$Z$53,MATCH($X42,Schritt5_Gruppenbewertung!$D$13:$D$53,0),MATCH(BM$5,Schritt5_Gruppenbewertung!$G$11:$Z$11,0))))</f>
        <v/>
      </c>
      <c r="BN42" s="92" t="str">
        <f>IF($X42="","",IF(INDEX(Schritt5_Gruppenbewertung!$G$13:$Z$53,MATCH($X42,Schritt5_Gruppenbewertung!$D$13:$D$53,0),MATCH(BN$5,Schritt5_Gruppenbewertung!$G$11:$Z$11,0))="","",INDEX(Schritt5_Gruppenbewertung!$G$13:$Z$53,MATCH($X42,Schritt5_Gruppenbewertung!$D$13:$D$53,0),MATCH(BN$5,Schritt5_Gruppenbewertung!$G$11:$Z$11,0))))</f>
        <v/>
      </c>
      <c r="BO42" s="92" t="str">
        <f>IF($X42="","",IF(INDEX(Schritt5_Gruppenbewertung!$G$13:$Z$53,MATCH($X42,Schritt5_Gruppenbewertung!$D$13:$D$53,0),MATCH(BO$5,Schritt5_Gruppenbewertung!$G$11:$Z$11,0))="","",INDEX(Schritt5_Gruppenbewertung!$G$13:$Z$53,MATCH($X42,Schritt5_Gruppenbewertung!$D$13:$D$53,0),MATCH(BO$5,Schritt5_Gruppenbewertung!$G$11:$Z$11,0))))</f>
        <v/>
      </c>
      <c r="BP42" s="92" t="str">
        <f>IF($X42="","",IF(INDEX(Schritt5_Gruppenbewertung!$G$13:$Z$53,MATCH($X42,Schritt5_Gruppenbewertung!$D$13:$D$53,0),MATCH(BP$5,Schritt5_Gruppenbewertung!$G$11:$Z$11,0))="","",INDEX(Schritt5_Gruppenbewertung!$G$13:$Z$53,MATCH($X42,Schritt5_Gruppenbewertung!$D$13:$D$53,0),MATCH(BP$5,Schritt5_Gruppenbewertung!$G$11:$Z$11,0))))</f>
        <v/>
      </c>
      <c r="BQ42" s="92" t="str">
        <f>IF($X42="","",IF(INDEX(Schritt5_Gruppenbewertung!$G$13:$Z$53,MATCH($X42,Schritt5_Gruppenbewertung!$D$13:$D$53,0),MATCH(BQ$5,Schritt5_Gruppenbewertung!$G$11:$Z$11,0))="","",INDEX(Schritt5_Gruppenbewertung!$G$13:$Z$53,MATCH($X42,Schritt5_Gruppenbewertung!$D$13:$D$53,0),MATCH(BQ$5,Schritt5_Gruppenbewertung!$G$11:$Z$11,0))))</f>
        <v/>
      </c>
      <c r="BR42" s="92" t="str">
        <f>IF($X42="","",IF(INDEX(Schritt5_Gruppenbewertung!$G$13:$Z$53,MATCH($X42,Schritt5_Gruppenbewertung!$D$13:$D$53,0),MATCH(BR$5,Schritt5_Gruppenbewertung!$G$11:$Z$11,0))="","",INDEX(Schritt5_Gruppenbewertung!$G$13:$Z$53,MATCH($X42,Schritt5_Gruppenbewertung!$D$13:$D$53,0),MATCH(BR$5,Schritt5_Gruppenbewertung!$G$11:$Z$11,0))))</f>
        <v/>
      </c>
      <c r="BS42" s="92" t="str">
        <f>IF($X42="","",IF(INDEX(Schritt5_Gruppenbewertung!$G$13:$Z$53,MATCH($X42,Schritt5_Gruppenbewertung!$D$13:$D$53,0),MATCH(BS$5,Schritt5_Gruppenbewertung!$G$11:$Z$11,0))="","",INDEX(Schritt5_Gruppenbewertung!$G$13:$Z$53,MATCH($X42,Schritt5_Gruppenbewertung!$D$13:$D$53,0),MATCH(BS$5,Schritt5_Gruppenbewertung!$G$11:$Z$11,0))))</f>
        <v/>
      </c>
      <c r="BT42" s="92" t="str">
        <f>IF($X42="","",IF(INDEX(Schritt5_Gruppenbewertung!$G$13:$Z$53,MATCH($X42,Schritt5_Gruppenbewertung!$D$13:$D$53,0),MATCH(BT$5,Schritt5_Gruppenbewertung!$G$11:$Z$11,0))="","",INDEX(Schritt5_Gruppenbewertung!$G$13:$Z$53,MATCH($X42,Schritt5_Gruppenbewertung!$D$13:$D$53,0),MATCH(BT$5,Schritt5_Gruppenbewertung!$G$11:$Z$11,0))))</f>
        <v/>
      </c>
      <c r="BU42" s="92" t="str">
        <f>IF($X42="","",IF(INDEX(Schritt5_Gruppenbewertung!$G$13:$Z$53,MATCH($X42,Schritt5_Gruppenbewertung!$D$13:$D$53,0),MATCH(BU$5,Schritt5_Gruppenbewertung!$G$11:$Z$11,0))="","",INDEX(Schritt5_Gruppenbewertung!$G$13:$Z$53,MATCH($X42,Schritt5_Gruppenbewertung!$D$13:$D$53,0),MATCH(BU$5,Schritt5_Gruppenbewertung!$G$11:$Z$11,0))))</f>
        <v/>
      </c>
      <c r="BV42" s="92" t="str">
        <f>IF($X42="","",IF(INDEX(Schritt5_Gruppenbewertung!$G$13:$Z$53,MATCH($X42,Schritt5_Gruppenbewertung!$D$13:$D$53,0),MATCH(BV$5,Schritt5_Gruppenbewertung!$G$11:$Z$11,0))="","",INDEX(Schritt5_Gruppenbewertung!$G$13:$Z$53,MATCH($X42,Schritt5_Gruppenbewertung!$D$13:$D$53,0),MATCH(BV$5,Schritt5_Gruppenbewertung!$G$11:$Z$11,0))))</f>
        <v/>
      </c>
      <c r="BW42" s="92" t="str">
        <f>IF($X42="","",IF(INDEX(Schritt5_Gruppenbewertung!$G$13:$Z$53,MATCH($X42,Schritt5_Gruppenbewertung!$D$13:$D$53,0),MATCH(BW$5,Schritt5_Gruppenbewertung!$G$11:$Z$11,0))="","",INDEX(Schritt5_Gruppenbewertung!$G$13:$Z$53,MATCH($X42,Schritt5_Gruppenbewertung!$D$13:$D$53,0),MATCH(BW$5,Schritt5_Gruppenbewertung!$G$11:$Z$11,0))))</f>
        <v/>
      </c>
      <c r="BY42" s="239" t="str">
        <f t="shared" si="16"/>
        <v xml:space="preserve"> </v>
      </c>
    </row>
    <row r="43" spans="1:77" x14ac:dyDescent="0.25">
      <c r="A43" s="33" t="str">
        <f>Filter_Kriterienpruefung!N37</f>
        <v/>
      </c>
      <c r="B43" s="33" t="str">
        <f>IFERROR(INDEX(DROPDOWN!$L$8:$O$20,MATCH(Werte_Auswertung!$A43,DROPDOWN!$L$8:$L$20,0),4),"")</f>
        <v/>
      </c>
      <c r="C43" s="33" t="str">
        <f>IFERROR(INDEX(DROPDOWN!$L$8:$P$20,MATCH(Werte_Auswertung!$A43,DROPDOWN!$L$8:$L$20,0),5),"")</f>
        <v/>
      </c>
      <c r="D43" s="33" t="str">
        <f t="shared" ref="D43:L43" si="91">C43</f>
        <v/>
      </c>
      <c r="E43" s="33" t="str">
        <f t="shared" si="91"/>
        <v/>
      </c>
      <c r="F43" s="33" t="str">
        <f t="shared" si="91"/>
        <v/>
      </c>
      <c r="G43" s="33" t="str">
        <f t="shared" si="91"/>
        <v/>
      </c>
      <c r="H43" s="33" t="str">
        <f t="shared" si="91"/>
        <v/>
      </c>
      <c r="I43" s="33" t="str">
        <f t="shared" si="91"/>
        <v/>
      </c>
      <c r="J43" s="33" t="str">
        <f t="shared" si="91"/>
        <v/>
      </c>
      <c r="K43" s="33" t="str">
        <f t="shared" si="91"/>
        <v/>
      </c>
      <c r="L43" s="33" t="str">
        <f t="shared" si="91"/>
        <v/>
      </c>
      <c r="M43" s="33" t="str">
        <f t="shared" ref="M43:V43" si="92">L43</f>
        <v/>
      </c>
      <c r="N43" s="33" t="str">
        <f t="shared" si="92"/>
        <v/>
      </c>
      <c r="O43" s="33" t="str">
        <f t="shared" si="92"/>
        <v/>
      </c>
      <c r="P43" s="33" t="str">
        <f t="shared" si="92"/>
        <v/>
      </c>
      <c r="Q43" s="33" t="str">
        <f t="shared" si="92"/>
        <v/>
      </c>
      <c r="R43" s="33" t="str">
        <f t="shared" si="92"/>
        <v/>
      </c>
      <c r="S43" s="33" t="str">
        <f t="shared" si="92"/>
        <v/>
      </c>
      <c r="T43" s="33" t="str">
        <f t="shared" si="92"/>
        <v/>
      </c>
      <c r="U43" s="33" t="str">
        <f t="shared" si="92"/>
        <v/>
      </c>
      <c r="V43" s="33" t="str">
        <f t="shared" si="92"/>
        <v/>
      </c>
      <c r="W43" s="16" t="str">
        <f>Filter_Kriterienpruefung!M37</f>
        <v/>
      </c>
      <c r="X43" s="15" t="str">
        <f>Filter_Kriterienpruefung!O37</f>
        <v/>
      </c>
      <c r="Y43" s="135" t="str">
        <f t="shared" si="2"/>
        <v/>
      </c>
      <c r="Z43" s="249" t="str">
        <f t="shared" si="13"/>
        <v/>
      </c>
      <c r="AA43" s="135" t="str">
        <f t="shared" si="3"/>
        <v/>
      </c>
      <c r="AB43" s="135" t="str">
        <f t="shared" si="4"/>
        <v/>
      </c>
      <c r="AC43" s="135" t="str">
        <f t="shared" si="5"/>
        <v/>
      </c>
      <c r="AD43" s="135" t="str">
        <f t="shared" si="6"/>
        <v/>
      </c>
      <c r="AE43" s="135" t="str">
        <f t="shared" si="7"/>
        <v/>
      </c>
      <c r="AF43" s="30" t="str">
        <f>IF($X43="","",COUNT(INDEX(Schritt5_Gruppenbewertung!$G$13:$G$53,$BC43):INDEX(Schritt5_Gruppenbewertung!$Z$13:$Z$53,$BC43)))</f>
        <v/>
      </c>
      <c r="AG43" s="112" t="str">
        <f t="shared" si="79"/>
        <v/>
      </c>
      <c r="AH43" s="112" t="str">
        <f t="shared" si="79"/>
        <v/>
      </c>
      <c r="AI43" s="112" t="str">
        <f t="shared" si="79"/>
        <v/>
      </c>
      <c r="AJ43" s="112" t="str">
        <f t="shared" si="79"/>
        <v/>
      </c>
      <c r="AK43" s="112" t="str">
        <f t="shared" si="79"/>
        <v/>
      </c>
      <c r="AL43" s="112"/>
      <c r="AM43" s="112">
        <f t="shared" si="80"/>
        <v>0</v>
      </c>
      <c r="AN43" s="112">
        <f t="shared" si="80"/>
        <v>0</v>
      </c>
      <c r="AO43" s="112">
        <f t="shared" si="80"/>
        <v>0</v>
      </c>
      <c r="AP43" s="112">
        <f t="shared" si="80"/>
        <v>0</v>
      </c>
      <c r="AQ43" s="112">
        <f t="shared" si="80"/>
        <v>0</v>
      </c>
      <c r="AR43" s="112"/>
      <c r="AS43" s="4">
        <f t="shared" si="10"/>
        <v>0</v>
      </c>
      <c r="AT43" s="112" t="str">
        <f t="shared" si="14"/>
        <v/>
      </c>
      <c r="AU43" s="249" t="str">
        <f t="shared" si="15"/>
        <v/>
      </c>
      <c r="AV43" s="112"/>
      <c r="AW43" s="112"/>
      <c r="AX43" s="112"/>
      <c r="AY43" s="112"/>
      <c r="AZ43" s="112"/>
      <c r="BA43" s="112"/>
      <c r="BB43" s="112"/>
      <c r="BC43" s="30" t="str">
        <f>IF(X43="","",MATCH(X43,Schritt5_Gruppenbewertung!$D$13:$D$53,0))</f>
        <v/>
      </c>
      <c r="BD43" s="92" t="str">
        <f>IF($X43="","",IF(INDEX(Schritt5_Gruppenbewertung!$G$13:$Z$53,MATCH($X43,Schritt5_Gruppenbewertung!$D$13:$D$53,0),MATCH(BD$5,Schritt5_Gruppenbewertung!$G$11:$Z$11,0))="","",INDEX(Schritt5_Gruppenbewertung!$G$13:$Z$53,MATCH($X43,Schritt5_Gruppenbewertung!$D$13:$D$53,0),MATCH(BD$5,Schritt5_Gruppenbewertung!$G$11:$Z$11,0))))</f>
        <v/>
      </c>
      <c r="BE43" s="92" t="str">
        <f>IF($X43="","",IF(INDEX(Schritt5_Gruppenbewertung!$G$13:$Z$53,MATCH($X43,Schritt5_Gruppenbewertung!$D$13:$D$53,0),MATCH(BE$5,Schritt5_Gruppenbewertung!$G$11:$Z$11,0))="","",INDEX(Schritt5_Gruppenbewertung!$G$13:$Z$53,MATCH($X43,Schritt5_Gruppenbewertung!$D$13:$D$53,0),MATCH(BE$5,Schritt5_Gruppenbewertung!$G$11:$Z$11,0))))</f>
        <v/>
      </c>
      <c r="BF43" s="92" t="str">
        <f>IF($X43="","",IF(INDEX(Schritt5_Gruppenbewertung!$G$13:$Z$53,MATCH($X43,Schritt5_Gruppenbewertung!$D$13:$D$53,0),MATCH(BF$5,Schritt5_Gruppenbewertung!$G$11:$Z$11,0))="","",INDEX(Schritt5_Gruppenbewertung!$G$13:$Z$53,MATCH($X43,Schritt5_Gruppenbewertung!$D$13:$D$53,0),MATCH(BF$5,Schritt5_Gruppenbewertung!$G$11:$Z$11,0))))</f>
        <v/>
      </c>
      <c r="BG43" s="92" t="str">
        <f>IF($X43="","",IF(INDEX(Schritt5_Gruppenbewertung!$G$13:$Z$53,MATCH($X43,Schritt5_Gruppenbewertung!$D$13:$D$53,0),MATCH(BG$5,Schritt5_Gruppenbewertung!$G$11:$Z$11,0))="","",INDEX(Schritt5_Gruppenbewertung!$G$13:$Z$53,MATCH($X43,Schritt5_Gruppenbewertung!$D$13:$D$53,0),MATCH(BG$5,Schritt5_Gruppenbewertung!$G$11:$Z$11,0))))</f>
        <v/>
      </c>
      <c r="BH43" s="92" t="str">
        <f>IF($X43="","",IF(INDEX(Schritt5_Gruppenbewertung!$G$13:$Z$53,MATCH($X43,Schritt5_Gruppenbewertung!$D$13:$D$53,0),MATCH(BH$5,Schritt5_Gruppenbewertung!$G$11:$Z$11,0))="","",INDEX(Schritt5_Gruppenbewertung!$G$13:$Z$53,MATCH($X43,Schritt5_Gruppenbewertung!$D$13:$D$53,0),MATCH(BH$5,Schritt5_Gruppenbewertung!$G$11:$Z$11,0))))</f>
        <v/>
      </c>
      <c r="BI43" s="92" t="str">
        <f>IF($X43="","",IF(INDEX(Schritt5_Gruppenbewertung!$G$13:$Z$53,MATCH($X43,Schritt5_Gruppenbewertung!$D$13:$D$53,0),MATCH(BI$5,Schritt5_Gruppenbewertung!$G$11:$Z$11,0))="","",INDEX(Schritt5_Gruppenbewertung!$G$13:$Z$53,MATCH($X43,Schritt5_Gruppenbewertung!$D$13:$D$53,0),MATCH(BI$5,Schritt5_Gruppenbewertung!$G$11:$Z$11,0))))</f>
        <v/>
      </c>
      <c r="BJ43" s="92" t="str">
        <f>IF($X43="","",IF(INDEX(Schritt5_Gruppenbewertung!$G$13:$Z$53,MATCH($X43,Schritt5_Gruppenbewertung!$D$13:$D$53,0),MATCH(BJ$5,Schritt5_Gruppenbewertung!$G$11:$Z$11,0))="","",INDEX(Schritt5_Gruppenbewertung!$G$13:$Z$53,MATCH($X43,Schritt5_Gruppenbewertung!$D$13:$D$53,0),MATCH(BJ$5,Schritt5_Gruppenbewertung!$G$11:$Z$11,0))))</f>
        <v/>
      </c>
      <c r="BK43" s="92" t="str">
        <f>IF($X43="","",IF(INDEX(Schritt5_Gruppenbewertung!$G$13:$Z$53,MATCH($X43,Schritt5_Gruppenbewertung!$D$13:$D$53,0),MATCH(BK$5,Schritt5_Gruppenbewertung!$G$11:$Z$11,0))="","",INDEX(Schritt5_Gruppenbewertung!$G$13:$Z$53,MATCH($X43,Schritt5_Gruppenbewertung!$D$13:$D$53,0),MATCH(BK$5,Schritt5_Gruppenbewertung!$G$11:$Z$11,0))))</f>
        <v/>
      </c>
      <c r="BL43" s="92" t="str">
        <f>IF($X43="","",IF(INDEX(Schritt5_Gruppenbewertung!$G$13:$Z$53,MATCH($X43,Schritt5_Gruppenbewertung!$D$13:$D$53,0),MATCH(BL$5,Schritt5_Gruppenbewertung!$G$11:$Z$11,0))="","",INDEX(Schritt5_Gruppenbewertung!$G$13:$Z$53,MATCH($X43,Schritt5_Gruppenbewertung!$D$13:$D$53,0),MATCH(BL$5,Schritt5_Gruppenbewertung!$G$11:$Z$11,0))))</f>
        <v/>
      </c>
      <c r="BM43" s="92" t="str">
        <f>IF($X43="","",IF(INDEX(Schritt5_Gruppenbewertung!$G$13:$Z$53,MATCH($X43,Schritt5_Gruppenbewertung!$D$13:$D$53,0),MATCH(BM$5,Schritt5_Gruppenbewertung!$G$11:$Z$11,0))="","",INDEX(Schritt5_Gruppenbewertung!$G$13:$Z$53,MATCH($X43,Schritt5_Gruppenbewertung!$D$13:$D$53,0),MATCH(BM$5,Schritt5_Gruppenbewertung!$G$11:$Z$11,0))))</f>
        <v/>
      </c>
      <c r="BN43" s="92" t="str">
        <f>IF($X43="","",IF(INDEX(Schritt5_Gruppenbewertung!$G$13:$Z$53,MATCH($X43,Schritt5_Gruppenbewertung!$D$13:$D$53,0),MATCH(BN$5,Schritt5_Gruppenbewertung!$G$11:$Z$11,0))="","",INDEX(Schritt5_Gruppenbewertung!$G$13:$Z$53,MATCH($X43,Schritt5_Gruppenbewertung!$D$13:$D$53,0),MATCH(BN$5,Schritt5_Gruppenbewertung!$G$11:$Z$11,0))))</f>
        <v/>
      </c>
      <c r="BO43" s="92" t="str">
        <f>IF($X43="","",IF(INDEX(Schritt5_Gruppenbewertung!$G$13:$Z$53,MATCH($X43,Schritt5_Gruppenbewertung!$D$13:$D$53,0),MATCH(BO$5,Schritt5_Gruppenbewertung!$G$11:$Z$11,0))="","",INDEX(Schritt5_Gruppenbewertung!$G$13:$Z$53,MATCH($X43,Schritt5_Gruppenbewertung!$D$13:$D$53,0),MATCH(BO$5,Schritt5_Gruppenbewertung!$G$11:$Z$11,0))))</f>
        <v/>
      </c>
      <c r="BP43" s="92" t="str">
        <f>IF($X43="","",IF(INDEX(Schritt5_Gruppenbewertung!$G$13:$Z$53,MATCH($X43,Schritt5_Gruppenbewertung!$D$13:$D$53,0),MATCH(BP$5,Schritt5_Gruppenbewertung!$G$11:$Z$11,0))="","",INDEX(Schritt5_Gruppenbewertung!$G$13:$Z$53,MATCH($X43,Schritt5_Gruppenbewertung!$D$13:$D$53,0),MATCH(BP$5,Schritt5_Gruppenbewertung!$G$11:$Z$11,0))))</f>
        <v/>
      </c>
      <c r="BQ43" s="92" t="str">
        <f>IF($X43="","",IF(INDEX(Schritt5_Gruppenbewertung!$G$13:$Z$53,MATCH($X43,Schritt5_Gruppenbewertung!$D$13:$D$53,0),MATCH(BQ$5,Schritt5_Gruppenbewertung!$G$11:$Z$11,0))="","",INDEX(Schritt5_Gruppenbewertung!$G$13:$Z$53,MATCH($X43,Schritt5_Gruppenbewertung!$D$13:$D$53,0),MATCH(BQ$5,Schritt5_Gruppenbewertung!$G$11:$Z$11,0))))</f>
        <v/>
      </c>
      <c r="BR43" s="92" t="str">
        <f>IF($X43="","",IF(INDEX(Schritt5_Gruppenbewertung!$G$13:$Z$53,MATCH($X43,Schritt5_Gruppenbewertung!$D$13:$D$53,0),MATCH(BR$5,Schritt5_Gruppenbewertung!$G$11:$Z$11,0))="","",INDEX(Schritt5_Gruppenbewertung!$G$13:$Z$53,MATCH($X43,Schritt5_Gruppenbewertung!$D$13:$D$53,0),MATCH(BR$5,Schritt5_Gruppenbewertung!$G$11:$Z$11,0))))</f>
        <v/>
      </c>
      <c r="BS43" s="92" t="str">
        <f>IF($X43="","",IF(INDEX(Schritt5_Gruppenbewertung!$G$13:$Z$53,MATCH($X43,Schritt5_Gruppenbewertung!$D$13:$D$53,0),MATCH(BS$5,Schritt5_Gruppenbewertung!$G$11:$Z$11,0))="","",INDEX(Schritt5_Gruppenbewertung!$G$13:$Z$53,MATCH($X43,Schritt5_Gruppenbewertung!$D$13:$D$53,0),MATCH(BS$5,Schritt5_Gruppenbewertung!$G$11:$Z$11,0))))</f>
        <v/>
      </c>
      <c r="BT43" s="92" t="str">
        <f>IF($X43="","",IF(INDEX(Schritt5_Gruppenbewertung!$G$13:$Z$53,MATCH($X43,Schritt5_Gruppenbewertung!$D$13:$D$53,0),MATCH(BT$5,Schritt5_Gruppenbewertung!$G$11:$Z$11,0))="","",INDEX(Schritt5_Gruppenbewertung!$G$13:$Z$53,MATCH($X43,Schritt5_Gruppenbewertung!$D$13:$D$53,0),MATCH(BT$5,Schritt5_Gruppenbewertung!$G$11:$Z$11,0))))</f>
        <v/>
      </c>
      <c r="BU43" s="92" t="str">
        <f>IF($X43="","",IF(INDEX(Schritt5_Gruppenbewertung!$G$13:$Z$53,MATCH($X43,Schritt5_Gruppenbewertung!$D$13:$D$53,0),MATCH(BU$5,Schritt5_Gruppenbewertung!$G$11:$Z$11,0))="","",INDEX(Schritt5_Gruppenbewertung!$G$13:$Z$53,MATCH($X43,Schritt5_Gruppenbewertung!$D$13:$D$53,0),MATCH(BU$5,Schritt5_Gruppenbewertung!$G$11:$Z$11,0))))</f>
        <v/>
      </c>
      <c r="BV43" s="92" t="str">
        <f>IF($X43="","",IF(INDEX(Schritt5_Gruppenbewertung!$G$13:$Z$53,MATCH($X43,Schritt5_Gruppenbewertung!$D$13:$D$53,0),MATCH(BV$5,Schritt5_Gruppenbewertung!$G$11:$Z$11,0))="","",INDEX(Schritt5_Gruppenbewertung!$G$13:$Z$53,MATCH($X43,Schritt5_Gruppenbewertung!$D$13:$D$53,0),MATCH(BV$5,Schritt5_Gruppenbewertung!$G$11:$Z$11,0))))</f>
        <v/>
      </c>
      <c r="BW43" s="92" t="str">
        <f>IF($X43="","",IF(INDEX(Schritt5_Gruppenbewertung!$G$13:$Z$53,MATCH($X43,Schritt5_Gruppenbewertung!$D$13:$D$53,0),MATCH(BW$5,Schritt5_Gruppenbewertung!$G$11:$Z$11,0))="","",INDEX(Schritt5_Gruppenbewertung!$G$13:$Z$53,MATCH($X43,Schritt5_Gruppenbewertung!$D$13:$D$53,0),MATCH(BW$5,Schritt5_Gruppenbewertung!$G$11:$Z$11,0))))</f>
        <v/>
      </c>
      <c r="BY43" s="239" t="str">
        <f t="shared" si="16"/>
        <v xml:space="preserve"> </v>
      </c>
    </row>
    <row r="44" spans="1:77" x14ac:dyDescent="0.25">
      <c r="A44" s="33" t="str">
        <f>Filter_Kriterienpruefung!N38</f>
        <v/>
      </c>
      <c r="B44" s="33" t="str">
        <f>IFERROR(INDEX(DROPDOWN!$L$8:$O$20,MATCH(Werte_Auswertung!$A44,DROPDOWN!$L$8:$L$20,0),4),"")</f>
        <v/>
      </c>
      <c r="C44" s="33" t="str">
        <f>IFERROR(INDEX(DROPDOWN!$L$8:$P$20,MATCH(Werte_Auswertung!$A44,DROPDOWN!$L$8:$L$20,0),5),"")</f>
        <v/>
      </c>
      <c r="D44" s="33" t="str">
        <f t="shared" ref="D44:L44" si="93">C44</f>
        <v/>
      </c>
      <c r="E44" s="33" t="str">
        <f t="shared" si="93"/>
        <v/>
      </c>
      <c r="F44" s="33" t="str">
        <f t="shared" si="93"/>
        <v/>
      </c>
      <c r="G44" s="33" t="str">
        <f t="shared" si="93"/>
        <v/>
      </c>
      <c r="H44" s="33" t="str">
        <f t="shared" si="93"/>
        <v/>
      </c>
      <c r="I44" s="33" t="str">
        <f t="shared" si="93"/>
        <v/>
      </c>
      <c r="J44" s="33" t="str">
        <f t="shared" si="93"/>
        <v/>
      </c>
      <c r="K44" s="33" t="str">
        <f t="shared" si="93"/>
        <v/>
      </c>
      <c r="L44" s="33" t="str">
        <f t="shared" si="93"/>
        <v/>
      </c>
      <c r="M44" s="33" t="str">
        <f t="shared" ref="M44:V44" si="94">L44</f>
        <v/>
      </c>
      <c r="N44" s="33" t="str">
        <f t="shared" si="94"/>
        <v/>
      </c>
      <c r="O44" s="33" t="str">
        <f t="shared" si="94"/>
        <v/>
      </c>
      <c r="P44" s="33" t="str">
        <f t="shared" si="94"/>
        <v/>
      </c>
      <c r="Q44" s="33" t="str">
        <f t="shared" si="94"/>
        <v/>
      </c>
      <c r="R44" s="33" t="str">
        <f t="shared" si="94"/>
        <v/>
      </c>
      <c r="S44" s="33" t="str">
        <f t="shared" si="94"/>
        <v/>
      </c>
      <c r="T44" s="33" t="str">
        <f t="shared" si="94"/>
        <v/>
      </c>
      <c r="U44" s="33" t="str">
        <f t="shared" si="94"/>
        <v/>
      </c>
      <c r="V44" s="33" t="str">
        <f t="shared" si="94"/>
        <v/>
      </c>
      <c r="W44" s="16" t="str">
        <f>Filter_Kriterienpruefung!M38</f>
        <v/>
      </c>
      <c r="X44" s="15" t="str">
        <f>Filter_Kriterienpruefung!O38</f>
        <v/>
      </c>
      <c r="Y44" s="135" t="str">
        <f t="shared" si="2"/>
        <v/>
      </c>
      <c r="Z44" s="249" t="str">
        <f t="shared" si="13"/>
        <v/>
      </c>
      <c r="AA44" s="135" t="str">
        <f t="shared" si="3"/>
        <v/>
      </c>
      <c r="AB44" s="135" t="str">
        <f t="shared" si="4"/>
        <v/>
      </c>
      <c r="AC44" s="135" t="str">
        <f t="shared" si="5"/>
        <v/>
      </c>
      <c r="AD44" s="135" t="str">
        <f t="shared" si="6"/>
        <v/>
      </c>
      <c r="AE44" s="135" t="str">
        <f t="shared" si="7"/>
        <v/>
      </c>
      <c r="AF44" s="30" t="str">
        <f>IF($X44="","",COUNT(INDEX(Schritt5_Gruppenbewertung!$G$13:$G$53,$BC44):INDEX(Schritt5_Gruppenbewertung!$Z$13:$Z$53,$BC44)))</f>
        <v/>
      </c>
      <c r="AG44" s="112" t="str">
        <f t="shared" si="79"/>
        <v/>
      </c>
      <c r="AH44" s="112" t="str">
        <f t="shared" si="79"/>
        <v/>
      </c>
      <c r="AI44" s="112" t="str">
        <f t="shared" si="79"/>
        <v/>
      </c>
      <c r="AJ44" s="112" t="str">
        <f t="shared" si="79"/>
        <v/>
      </c>
      <c r="AK44" s="112" t="str">
        <f t="shared" si="79"/>
        <v/>
      </c>
      <c r="AL44" s="112"/>
      <c r="AM44" s="112">
        <f t="shared" si="80"/>
        <v>0</v>
      </c>
      <c r="AN44" s="112">
        <f t="shared" si="80"/>
        <v>0</v>
      </c>
      <c r="AO44" s="112">
        <f t="shared" si="80"/>
        <v>0</v>
      </c>
      <c r="AP44" s="112">
        <f t="shared" si="80"/>
        <v>0</v>
      </c>
      <c r="AQ44" s="112">
        <f t="shared" si="80"/>
        <v>0</v>
      </c>
      <c r="AR44" s="112"/>
      <c r="AS44" s="4">
        <f t="shared" si="10"/>
        <v>0</v>
      </c>
      <c r="AT44" s="112" t="str">
        <f t="shared" si="14"/>
        <v/>
      </c>
      <c r="AU44" s="249" t="str">
        <f t="shared" si="15"/>
        <v/>
      </c>
      <c r="AV44" s="112"/>
      <c r="AW44" s="112"/>
      <c r="AX44" s="112"/>
      <c r="AY44" s="112"/>
      <c r="AZ44" s="112"/>
      <c r="BA44" s="112"/>
      <c r="BB44" s="112"/>
      <c r="BC44" s="30" t="str">
        <f>IF(X44="","",MATCH(X44,Schritt5_Gruppenbewertung!$D$13:$D$53,0))</f>
        <v/>
      </c>
      <c r="BD44" s="92" t="str">
        <f>IF($X44="","",IF(INDEX(Schritt5_Gruppenbewertung!$G$13:$Z$53,MATCH($X44,Schritt5_Gruppenbewertung!$D$13:$D$53,0),MATCH(BD$5,Schritt5_Gruppenbewertung!$G$11:$Z$11,0))="","",INDEX(Schritt5_Gruppenbewertung!$G$13:$Z$53,MATCH($X44,Schritt5_Gruppenbewertung!$D$13:$D$53,0),MATCH(BD$5,Schritt5_Gruppenbewertung!$G$11:$Z$11,0))))</f>
        <v/>
      </c>
      <c r="BE44" s="92" t="str">
        <f>IF($X44="","",IF(INDEX(Schritt5_Gruppenbewertung!$G$13:$Z$53,MATCH($X44,Schritt5_Gruppenbewertung!$D$13:$D$53,0),MATCH(BE$5,Schritt5_Gruppenbewertung!$G$11:$Z$11,0))="","",INDEX(Schritt5_Gruppenbewertung!$G$13:$Z$53,MATCH($X44,Schritt5_Gruppenbewertung!$D$13:$D$53,0),MATCH(BE$5,Schritt5_Gruppenbewertung!$G$11:$Z$11,0))))</f>
        <v/>
      </c>
      <c r="BF44" s="92" t="str">
        <f>IF($X44="","",IF(INDEX(Schritt5_Gruppenbewertung!$G$13:$Z$53,MATCH($X44,Schritt5_Gruppenbewertung!$D$13:$D$53,0),MATCH(BF$5,Schritt5_Gruppenbewertung!$G$11:$Z$11,0))="","",INDEX(Schritt5_Gruppenbewertung!$G$13:$Z$53,MATCH($X44,Schritt5_Gruppenbewertung!$D$13:$D$53,0),MATCH(BF$5,Schritt5_Gruppenbewertung!$G$11:$Z$11,0))))</f>
        <v/>
      </c>
      <c r="BG44" s="92" t="str">
        <f>IF($X44="","",IF(INDEX(Schritt5_Gruppenbewertung!$G$13:$Z$53,MATCH($X44,Schritt5_Gruppenbewertung!$D$13:$D$53,0),MATCH(BG$5,Schritt5_Gruppenbewertung!$G$11:$Z$11,0))="","",INDEX(Schritt5_Gruppenbewertung!$G$13:$Z$53,MATCH($X44,Schritt5_Gruppenbewertung!$D$13:$D$53,0),MATCH(BG$5,Schritt5_Gruppenbewertung!$G$11:$Z$11,0))))</f>
        <v/>
      </c>
      <c r="BH44" s="92" t="str">
        <f>IF($X44="","",IF(INDEX(Schritt5_Gruppenbewertung!$G$13:$Z$53,MATCH($X44,Schritt5_Gruppenbewertung!$D$13:$D$53,0),MATCH(BH$5,Schritt5_Gruppenbewertung!$G$11:$Z$11,0))="","",INDEX(Schritt5_Gruppenbewertung!$G$13:$Z$53,MATCH($X44,Schritt5_Gruppenbewertung!$D$13:$D$53,0),MATCH(BH$5,Schritt5_Gruppenbewertung!$G$11:$Z$11,0))))</f>
        <v/>
      </c>
      <c r="BI44" s="92" t="str">
        <f>IF($X44="","",IF(INDEX(Schritt5_Gruppenbewertung!$G$13:$Z$53,MATCH($X44,Schritt5_Gruppenbewertung!$D$13:$D$53,0),MATCH(BI$5,Schritt5_Gruppenbewertung!$G$11:$Z$11,0))="","",INDEX(Schritt5_Gruppenbewertung!$G$13:$Z$53,MATCH($X44,Schritt5_Gruppenbewertung!$D$13:$D$53,0),MATCH(BI$5,Schritt5_Gruppenbewertung!$G$11:$Z$11,0))))</f>
        <v/>
      </c>
      <c r="BJ44" s="92" t="str">
        <f>IF($X44="","",IF(INDEX(Schritt5_Gruppenbewertung!$G$13:$Z$53,MATCH($X44,Schritt5_Gruppenbewertung!$D$13:$D$53,0),MATCH(BJ$5,Schritt5_Gruppenbewertung!$G$11:$Z$11,0))="","",INDEX(Schritt5_Gruppenbewertung!$G$13:$Z$53,MATCH($X44,Schritt5_Gruppenbewertung!$D$13:$D$53,0),MATCH(BJ$5,Schritt5_Gruppenbewertung!$G$11:$Z$11,0))))</f>
        <v/>
      </c>
      <c r="BK44" s="92" t="str">
        <f>IF($X44="","",IF(INDEX(Schritt5_Gruppenbewertung!$G$13:$Z$53,MATCH($X44,Schritt5_Gruppenbewertung!$D$13:$D$53,0),MATCH(BK$5,Schritt5_Gruppenbewertung!$G$11:$Z$11,0))="","",INDEX(Schritt5_Gruppenbewertung!$G$13:$Z$53,MATCH($X44,Schritt5_Gruppenbewertung!$D$13:$D$53,0),MATCH(BK$5,Schritt5_Gruppenbewertung!$G$11:$Z$11,0))))</f>
        <v/>
      </c>
      <c r="BL44" s="92" t="str">
        <f>IF($X44="","",IF(INDEX(Schritt5_Gruppenbewertung!$G$13:$Z$53,MATCH($X44,Schritt5_Gruppenbewertung!$D$13:$D$53,0),MATCH(BL$5,Schritt5_Gruppenbewertung!$G$11:$Z$11,0))="","",INDEX(Schritt5_Gruppenbewertung!$G$13:$Z$53,MATCH($X44,Schritt5_Gruppenbewertung!$D$13:$D$53,0),MATCH(BL$5,Schritt5_Gruppenbewertung!$G$11:$Z$11,0))))</f>
        <v/>
      </c>
      <c r="BM44" s="92" t="str">
        <f>IF($X44="","",IF(INDEX(Schritt5_Gruppenbewertung!$G$13:$Z$53,MATCH($X44,Schritt5_Gruppenbewertung!$D$13:$D$53,0),MATCH(BM$5,Schritt5_Gruppenbewertung!$G$11:$Z$11,0))="","",INDEX(Schritt5_Gruppenbewertung!$G$13:$Z$53,MATCH($X44,Schritt5_Gruppenbewertung!$D$13:$D$53,0),MATCH(BM$5,Schritt5_Gruppenbewertung!$G$11:$Z$11,0))))</f>
        <v/>
      </c>
      <c r="BN44" s="92" t="str">
        <f>IF($X44="","",IF(INDEX(Schritt5_Gruppenbewertung!$G$13:$Z$53,MATCH($X44,Schritt5_Gruppenbewertung!$D$13:$D$53,0),MATCH(BN$5,Schritt5_Gruppenbewertung!$G$11:$Z$11,0))="","",INDEX(Schritt5_Gruppenbewertung!$G$13:$Z$53,MATCH($X44,Schritt5_Gruppenbewertung!$D$13:$D$53,0),MATCH(BN$5,Schritt5_Gruppenbewertung!$G$11:$Z$11,0))))</f>
        <v/>
      </c>
      <c r="BO44" s="92" t="str">
        <f>IF($X44="","",IF(INDEX(Schritt5_Gruppenbewertung!$G$13:$Z$53,MATCH($X44,Schritt5_Gruppenbewertung!$D$13:$D$53,0),MATCH(BO$5,Schritt5_Gruppenbewertung!$G$11:$Z$11,0))="","",INDEX(Schritt5_Gruppenbewertung!$G$13:$Z$53,MATCH($X44,Schritt5_Gruppenbewertung!$D$13:$D$53,0),MATCH(BO$5,Schritt5_Gruppenbewertung!$G$11:$Z$11,0))))</f>
        <v/>
      </c>
      <c r="BP44" s="92" t="str">
        <f>IF($X44="","",IF(INDEX(Schritt5_Gruppenbewertung!$G$13:$Z$53,MATCH($X44,Schritt5_Gruppenbewertung!$D$13:$D$53,0),MATCH(BP$5,Schritt5_Gruppenbewertung!$G$11:$Z$11,0))="","",INDEX(Schritt5_Gruppenbewertung!$G$13:$Z$53,MATCH($X44,Schritt5_Gruppenbewertung!$D$13:$D$53,0),MATCH(BP$5,Schritt5_Gruppenbewertung!$G$11:$Z$11,0))))</f>
        <v/>
      </c>
      <c r="BQ44" s="92" t="str">
        <f>IF($X44="","",IF(INDEX(Schritt5_Gruppenbewertung!$G$13:$Z$53,MATCH($X44,Schritt5_Gruppenbewertung!$D$13:$D$53,0),MATCH(BQ$5,Schritt5_Gruppenbewertung!$G$11:$Z$11,0))="","",INDEX(Schritt5_Gruppenbewertung!$G$13:$Z$53,MATCH($X44,Schritt5_Gruppenbewertung!$D$13:$D$53,0),MATCH(BQ$5,Schritt5_Gruppenbewertung!$G$11:$Z$11,0))))</f>
        <v/>
      </c>
      <c r="BR44" s="92" t="str">
        <f>IF($X44="","",IF(INDEX(Schritt5_Gruppenbewertung!$G$13:$Z$53,MATCH($X44,Schritt5_Gruppenbewertung!$D$13:$D$53,0),MATCH(BR$5,Schritt5_Gruppenbewertung!$G$11:$Z$11,0))="","",INDEX(Schritt5_Gruppenbewertung!$G$13:$Z$53,MATCH($X44,Schritt5_Gruppenbewertung!$D$13:$D$53,0),MATCH(BR$5,Schritt5_Gruppenbewertung!$G$11:$Z$11,0))))</f>
        <v/>
      </c>
      <c r="BS44" s="92" t="str">
        <f>IF($X44="","",IF(INDEX(Schritt5_Gruppenbewertung!$G$13:$Z$53,MATCH($X44,Schritt5_Gruppenbewertung!$D$13:$D$53,0),MATCH(BS$5,Schritt5_Gruppenbewertung!$G$11:$Z$11,0))="","",INDEX(Schritt5_Gruppenbewertung!$G$13:$Z$53,MATCH($X44,Schritt5_Gruppenbewertung!$D$13:$D$53,0),MATCH(BS$5,Schritt5_Gruppenbewertung!$G$11:$Z$11,0))))</f>
        <v/>
      </c>
      <c r="BT44" s="92" t="str">
        <f>IF($X44="","",IF(INDEX(Schritt5_Gruppenbewertung!$G$13:$Z$53,MATCH($X44,Schritt5_Gruppenbewertung!$D$13:$D$53,0),MATCH(BT$5,Schritt5_Gruppenbewertung!$G$11:$Z$11,0))="","",INDEX(Schritt5_Gruppenbewertung!$G$13:$Z$53,MATCH($X44,Schritt5_Gruppenbewertung!$D$13:$D$53,0),MATCH(BT$5,Schritt5_Gruppenbewertung!$G$11:$Z$11,0))))</f>
        <v/>
      </c>
      <c r="BU44" s="92" t="str">
        <f>IF($X44="","",IF(INDEX(Schritt5_Gruppenbewertung!$G$13:$Z$53,MATCH($X44,Schritt5_Gruppenbewertung!$D$13:$D$53,0),MATCH(BU$5,Schritt5_Gruppenbewertung!$G$11:$Z$11,0))="","",INDEX(Schritt5_Gruppenbewertung!$G$13:$Z$53,MATCH($X44,Schritt5_Gruppenbewertung!$D$13:$D$53,0),MATCH(BU$5,Schritt5_Gruppenbewertung!$G$11:$Z$11,0))))</f>
        <v/>
      </c>
      <c r="BV44" s="92" t="str">
        <f>IF($X44="","",IF(INDEX(Schritt5_Gruppenbewertung!$G$13:$Z$53,MATCH($X44,Schritt5_Gruppenbewertung!$D$13:$D$53,0),MATCH(BV$5,Schritt5_Gruppenbewertung!$G$11:$Z$11,0))="","",INDEX(Schritt5_Gruppenbewertung!$G$13:$Z$53,MATCH($X44,Schritt5_Gruppenbewertung!$D$13:$D$53,0),MATCH(BV$5,Schritt5_Gruppenbewertung!$G$11:$Z$11,0))))</f>
        <v/>
      </c>
      <c r="BW44" s="92" t="str">
        <f>IF($X44="","",IF(INDEX(Schritt5_Gruppenbewertung!$G$13:$Z$53,MATCH($X44,Schritt5_Gruppenbewertung!$D$13:$D$53,0),MATCH(BW$5,Schritt5_Gruppenbewertung!$G$11:$Z$11,0))="","",INDEX(Schritt5_Gruppenbewertung!$G$13:$Z$53,MATCH($X44,Schritt5_Gruppenbewertung!$D$13:$D$53,0),MATCH(BW$5,Schritt5_Gruppenbewertung!$G$11:$Z$11,0))))</f>
        <v/>
      </c>
      <c r="BY44" s="239" t="str">
        <f t="shared" si="16"/>
        <v xml:space="preserve"> </v>
      </c>
    </row>
    <row r="45" spans="1:77" x14ac:dyDescent="0.25">
      <c r="A45" s="33" t="str">
        <f>Filter_Kriterienpruefung!N39</f>
        <v/>
      </c>
      <c r="B45" s="33" t="str">
        <f>IFERROR(INDEX(DROPDOWN!$L$8:$O$20,MATCH(Werte_Auswertung!$A45,DROPDOWN!$L$8:$L$20,0),4),"")</f>
        <v/>
      </c>
      <c r="C45" s="33" t="str">
        <f>IFERROR(INDEX(DROPDOWN!$L$8:$P$20,MATCH(Werte_Auswertung!$A45,DROPDOWN!$L$8:$L$20,0),5),"")</f>
        <v/>
      </c>
      <c r="D45" s="33" t="str">
        <f t="shared" ref="D45:L45" si="95">C45</f>
        <v/>
      </c>
      <c r="E45" s="33" t="str">
        <f t="shared" si="95"/>
        <v/>
      </c>
      <c r="F45" s="33" t="str">
        <f t="shared" si="95"/>
        <v/>
      </c>
      <c r="G45" s="33" t="str">
        <f t="shared" si="95"/>
        <v/>
      </c>
      <c r="H45" s="33" t="str">
        <f t="shared" si="95"/>
        <v/>
      </c>
      <c r="I45" s="33" t="str">
        <f t="shared" si="95"/>
        <v/>
      </c>
      <c r="J45" s="33" t="str">
        <f t="shared" si="95"/>
        <v/>
      </c>
      <c r="K45" s="33" t="str">
        <f t="shared" si="95"/>
        <v/>
      </c>
      <c r="L45" s="33" t="str">
        <f t="shared" si="95"/>
        <v/>
      </c>
      <c r="M45" s="33" t="str">
        <f t="shared" ref="M45:V45" si="96">L45</f>
        <v/>
      </c>
      <c r="N45" s="33" t="str">
        <f t="shared" si="96"/>
        <v/>
      </c>
      <c r="O45" s="33" t="str">
        <f t="shared" si="96"/>
        <v/>
      </c>
      <c r="P45" s="33" t="str">
        <f t="shared" si="96"/>
        <v/>
      </c>
      <c r="Q45" s="33" t="str">
        <f t="shared" si="96"/>
        <v/>
      </c>
      <c r="R45" s="33" t="str">
        <f t="shared" si="96"/>
        <v/>
      </c>
      <c r="S45" s="33" t="str">
        <f t="shared" si="96"/>
        <v/>
      </c>
      <c r="T45" s="33" t="str">
        <f t="shared" si="96"/>
        <v/>
      </c>
      <c r="U45" s="33" t="str">
        <f t="shared" si="96"/>
        <v/>
      </c>
      <c r="V45" s="33" t="str">
        <f t="shared" si="96"/>
        <v/>
      </c>
      <c r="W45" s="16" t="str">
        <f>Filter_Kriterienpruefung!M39</f>
        <v/>
      </c>
      <c r="X45" s="15" t="str">
        <f>Filter_Kriterienpruefung!O39</f>
        <v/>
      </c>
      <c r="Y45" s="135" t="str">
        <f t="shared" si="2"/>
        <v/>
      </c>
      <c r="Z45" s="249" t="str">
        <f t="shared" si="13"/>
        <v/>
      </c>
      <c r="AA45" s="135" t="str">
        <f t="shared" si="3"/>
        <v/>
      </c>
      <c r="AB45" s="135" t="str">
        <f t="shared" si="4"/>
        <v/>
      </c>
      <c r="AC45" s="135" t="str">
        <f t="shared" si="5"/>
        <v/>
      </c>
      <c r="AD45" s="135" t="str">
        <f t="shared" si="6"/>
        <v/>
      </c>
      <c r="AE45" s="135" t="str">
        <f t="shared" si="7"/>
        <v/>
      </c>
      <c r="AF45" s="30" t="str">
        <f>IF($X45="","",COUNT(INDEX(Schritt5_Gruppenbewertung!$G$13:$G$53,$BC45):INDEX(Schritt5_Gruppenbewertung!$Z$13:$Z$53,$BC45)))</f>
        <v/>
      </c>
      <c r="AG45" s="112" t="str">
        <f t="shared" si="79"/>
        <v/>
      </c>
      <c r="AH45" s="112" t="str">
        <f t="shared" si="79"/>
        <v/>
      </c>
      <c r="AI45" s="112" t="str">
        <f t="shared" si="79"/>
        <v/>
      </c>
      <c r="AJ45" s="112" t="str">
        <f t="shared" si="79"/>
        <v/>
      </c>
      <c r="AK45" s="112" t="str">
        <f t="shared" si="79"/>
        <v/>
      </c>
      <c r="AL45" s="112"/>
      <c r="AM45" s="112">
        <f t="shared" si="80"/>
        <v>0</v>
      </c>
      <c r="AN45" s="112">
        <f t="shared" si="80"/>
        <v>0</v>
      </c>
      <c r="AO45" s="112">
        <f t="shared" si="80"/>
        <v>0</v>
      </c>
      <c r="AP45" s="112">
        <f t="shared" si="80"/>
        <v>0</v>
      </c>
      <c r="AQ45" s="112">
        <f t="shared" si="80"/>
        <v>0</v>
      </c>
      <c r="AR45" s="112"/>
      <c r="AS45" s="4">
        <f t="shared" si="10"/>
        <v>0</v>
      </c>
      <c r="AT45" s="112" t="str">
        <f t="shared" si="14"/>
        <v/>
      </c>
      <c r="AU45" s="249" t="str">
        <f t="shared" si="15"/>
        <v/>
      </c>
      <c r="AV45" s="112"/>
      <c r="AW45" s="112"/>
      <c r="AX45" s="112"/>
      <c r="AY45" s="112"/>
      <c r="AZ45" s="112"/>
      <c r="BA45" s="112"/>
      <c r="BB45" s="112"/>
      <c r="BC45" s="30" t="str">
        <f>IF(X45="","",MATCH(X45,Schritt5_Gruppenbewertung!$D$13:$D$53,0))</f>
        <v/>
      </c>
      <c r="BD45" s="92" t="str">
        <f>IF($X45="","",IF(INDEX(Schritt5_Gruppenbewertung!$G$13:$Z$53,MATCH($X45,Schritt5_Gruppenbewertung!$D$13:$D$53,0),MATCH(BD$5,Schritt5_Gruppenbewertung!$G$11:$Z$11,0))="","",INDEX(Schritt5_Gruppenbewertung!$G$13:$Z$53,MATCH($X45,Schritt5_Gruppenbewertung!$D$13:$D$53,0),MATCH(BD$5,Schritt5_Gruppenbewertung!$G$11:$Z$11,0))))</f>
        <v/>
      </c>
      <c r="BE45" s="92" t="str">
        <f>IF($X45="","",IF(INDEX(Schritt5_Gruppenbewertung!$G$13:$Z$53,MATCH($X45,Schritt5_Gruppenbewertung!$D$13:$D$53,0),MATCH(BE$5,Schritt5_Gruppenbewertung!$G$11:$Z$11,0))="","",INDEX(Schritt5_Gruppenbewertung!$G$13:$Z$53,MATCH($X45,Schritt5_Gruppenbewertung!$D$13:$D$53,0),MATCH(BE$5,Schritt5_Gruppenbewertung!$G$11:$Z$11,0))))</f>
        <v/>
      </c>
      <c r="BF45" s="92" t="str">
        <f>IF($X45="","",IF(INDEX(Schritt5_Gruppenbewertung!$G$13:$Z$53,MATCH($X45,Schritt5_Gruppenbewertung!$D$13:$D$53,0),MATCH(BF$5,Schritt5_Gruppenbewertung!$G$11:$Z$11,0))="","",INDEX(Schritt5_Gruppenbewertung!$G$13:$Z$53,MATCH($X45,Schritt5_Gruppenbewertung!$D$13:$D$53,0),MATCH(BF$5,Schritt5_Gruppenbewertung!$G$11:$Z$11,0))))</f>
        <v/>
      </c>
      <c r="BG45" s="92" t="str">
        <f>IF($X45="","",IF(INDEX(Schritt5_Gruppenbewertung!$G$13:$Z$53,MATCH($X45,Schritt5_Gruppenbewertung!$D$13:$D$53,0),MATCH(BG$5,Schritt5_Gruppenbewertung!$G$11:$Z$11,0))="","",INDEX(Schritt5_Gruppenbewertung!$G$13:$Z$53,MATCH($X45,Schritt5_Gruppenbewertung!$D$13:$D$53,0),MATCH(BG$5,Schritt5_Gruppenbewertung!$G$11:$Z$11,0))))</f>
        <v/>
      </c>
      <c r="BH45" s="92" t="str">
        <f>IF($X45="","",IF(INDEX(Schritt5_Gruppenbewertung!$G$13:$Z$53,MATCH($X45,Schritt5_Gruppenbewertung!$D$13:$D$53,0),MATCH(BH$5,Schritt5_Gruppenbewertung!$G$11:$Z$11,0))="","",INDEX(Schritt5_Gruppenbewertung!$G$13:$Z$53,MATCH($X45,Schritt5_Gruppenbewertung!$D$13:$D$53,0),MATCH(BH$5,Schritt5_Gruppenbewertung!$G$11:$Z$11,0))))</f>
        <v/>
      </c>
      <c r="BI45" s="92" t="str">
        <f>IF($X45="","",IF(INDEX(Schritt5_Gruppenbewertung!$G$13:$Z$53,MATCH($X45,Schritt5_Gruppenbewertung!$D$13:$D$53,0),MATCH(BI$5,Schritt5_Gruppenbewertung!$G$11:$Z$11,0))="","",INDEX(Schritt5_Gruppenbewertung!$G$13:$Z$53,MATCH($X45,Schritt5_Gruppenbewertung!$D$13:$D$53,0),MATCH(BI$5,Schritt5_Gruppenbewertung!$G$11:$Z$11,0))))</f>
        <v/>
      </c>
      <c r="BJ45" s="92" t="str">
        <f>IF($X45="","",IF(INDEX(Schritt5_Gruppenbewertung!$G$13:$Z$53,MATCH($X45,Schritt5_Gruppenbewertung!$D$13:$D$53,0),MATCH(BJ$5,Schritt5_Gruppenbewertung!$G$11:$Z$11,0))="","",INDEX(Schritt5_Gruppenbewertung!$G$13:$Z$53,MATCH($X45,Schritt5_Gruppenbewertung!$D$13:$D$53,0),MATCH(BJ$5,Schritt5_Gruppenbewertung!$G$11:$Z$11,0))))</f>
        <v/>
      </c>
      <c r="BK45" s="92" t="str">
        <f>IF($X45="","",IF(INDEX(Schritt5_Gruppenbewertung!$G$13:$Z$53,MATCH($X45,Schritt5_Gruppenbewertung!$D$13:$D$53,0),MATCH(BK$5,Schritt5_Gruppenbewertung!$G$11:$Z$11,0))="","",INDEX(Schritt5_Gruppenbewertung!$G$13:$Z$53,MATCH($X45,Schritt5_Gruppenbewertung!$D$13:$D$53,0),MATCH(BK$5,Schritt5_Gruppenbewertung!$G$11:$Z$11,0))))</f>
        <v/>
      </c>
      <c r="BL45" s="92" t="str">
        <f>IF($X45="","",IF(INDEX(Schritt5_Gruppenbewertung!$G$13:$Z$53,MATCH($X45,Schritt5_Gruppenbewertung!$D$13:$D$53,0),MATCH(BL$5,Schritt5_Gruppenbewertung!$G$11:$Z$11,0))="","",INDEX(Schritt5_Gruppenbewertung!$G$13:$Z$53,MATCH($X45,Schritt5_Gruppenbewertung!$D$13:$D$53,0),MATCH(BL$5,Schritt5_Gruppenbewertung!$G$11:$Z$11,0))))</f>
        <v/>
      </c>
      <c r="BM45" s="92" t="str">
        <f>IF($X45="","",IF(INDEX(Schritt5_Gruppenbewertung!$G$13:$Z$53,MATCH($X45,Schritt5_Gruppenbewertung!$D$13:$D$53,0),MATCH(BM$5,Schritt5_Gruppenbewertung!$G$11:$Z$11,0))="","",INDEX(Schritt5_Gruppenbewertung!$G$13:$Z$53,MATCH($X45,Schritt5_Gruppenbewertung!$D$13:$D$53,0),MATCH(BM$5,Schritt5_Gruppenbewertung!$G$11:$Z$11,0))))</f>
        <v/>
      </c>
      <c r="BN45" s="92" t="str">
        <f>IF($X45="","",IF(INDEX(Schritt5_Gruppenbewertung!$G$13:$Z$53,MATCH($X45,Schritt5_Gruppenbewertung!$D$13:$D$53,0),MATCH(BN$5,Schritt5_Gruppenbewertung!$G$11:$Z$11,0))="","",INDEX(Schritt5_Gruppenbewertung!$G$13:$Z$53,MATCH($X45,Schritt5_Gruppenbewertung!$D$13:$D$53,0),MATCH(BN$5,Schritt5_Gruppenbewertung!$G$11:$Z$11,0))))</f>
        <v/>
      </c>
      <c r="BO45" s="92" t="str">
        <f>IF($X45="","",IF(INDEX(Schritt5_Gruppenbewertung!$G$13:$Z$53,MATCH($X45,Schritt5_Gruppenbewertung!$D$13:$D$53,0),MATCH(BO$5,Schritt5_Gruppenbewertung!$G$11:$Z$11,0))="","",INDEX(Schritt5_Gruppenbewertung!$G$13:$Z$53,MATCH($X45,Schritt5_Gruppenbewertung!$D$13:$D$53,0),MATCH(BO$5,Schritt5_Gruppenbewertung!$G$11:$Z$11,0))))</f>
        <v/>
      </c>
      <c r="BP45" s="92" t="str">
        <f>IF($X45="","",IF(INDEX(Schritt5_Gruppenbewertung!$G$13:$Z$53,MATCH($X45,Schritt5_Gruppenbewertung!$D$13:$D$53,0),MATCH(BP$5,Schritt5_Gruppenbewertung!$G$11:$Z$11,0))="","",INDEX(Schritt5_Gruppenbewertung!$G$13:$Z$53,MATCH($X45,Schritt5_Gruppenbewertung!$D$13:$D$53,0),MATCH(BP$5,Schritt5_Gruppenbewertung!$G$11:$Z$11,0))))</f>
        <v/>
      </c>
      <c r="BQ45" s="92" t="str">
        <f>IF($X45="","",IF(INDEX(Schritt5_Gruppenbewertung!$G$13:$Z$53,MATCH($X45,Schritt5_Gruppenbewertung!$D$13:$D$53,0),MATCH(BQ$5,Schritt5_Gruppenbewertung!$G$11:$Z$11,0))="","",INDEX(Schritt5_Gruppenbewertung!$G$13:$Z$53,MATCH($X45,Schritt5_Gruppenbewertung!$D$13:$D$53,0),MATCH(BQ$5,Schritt5_Gruppenbewertung!$G$11:$Z$11,0))))</f>
        <v/>
      </c>
      <c r="BR45" s="92" t="str">
        <f>IF($X45="","",IF(INDEX(Schritt5_Gruppenbewertung!$G$13:$Z$53,MATCH($X45,Schritt5_Gruppenbewertung!$D$13:$D$53,0),MATCH(BR$5,Schritt5_Gruppenbewertung!$G$11:$Z$11,0))="","",INDEX(Schritt5_Gruppenbewertung!$G$13:$Z$53,MATCH($X45,Schritt5_Gruppenbewertung!$D$13:$D$53,0),MATCH(BR$5,Schritt5_Gruppenbewertung!$G$11:$Z$11,0))))</f>
        <v/>
      </c>
      <c r="BS45" s="92" t="str">
        <f>IF($X45="","",IF(INDEX(Schritt5_Gruppenbewertung!$G$13:$Z$53,MATCH($X45,Schritt5_Gruppenbewertung!$D$13:$D$53,0),MATCH(BS$5,Schritt5_Gruppenbewertung!$G$11:$Z$11,0))="","",INDEX(Schritt5_Gruppenbewertung!$G$13:$Z$53,MATCH($X45,Schritt5_Gruppenbewertung!$D$13:$D$53,0),MATCH(BS$5,Schritt5_Gruppenbewertung!$G$11:$Z$11,0))))</f>
        <v/>
      </c>
      <c r="BT45" s="92" t="str">
        <f>IF($X45="","",IF(INDEX(Schritt5_Gruppenbewertung!$G$13:$Z$53,MATCH($X45,Schritt5_Gruppenbewertung!$D$13:$D$53,0),MATCH(BT$5,Schritt5_Gruppenbewertung!$G$11:$Z$11,0))="","",INDEX(Schritt5_Gruppenbewertung!$G$13:$Z$53,MATCH($X45,Schritt5_Gruppenbewertung!$D$13:$D$53,0),MATCH(BT$5,Schritt5_Gruppenbewertung!$G$11:$Z$11,0))))</f>
        <v/>
      </c>
      <c r="BU45" s="92" t="str">
        <f>IF($X45="","",IF(INDEX(Schritt5_Gruppenbewertung!$G$13:$Z$53,MATCH($X45,Schritt5_Gruppenbewertung!$D$13:$D$53,0),MATCH(BU$5,Schritt5_Gruppenbewertung!$G$11:$Z$11,0))="","",INDEX(Schritt5_Gruppenbewertung!$G$13:$Z$53,MATCH($X45,Schritt5_Gruppenbewertung!$D$13:$D$53,0),MATCH(BU$5,Schritt5_Gruppenbewertung!$G$11:$Z$11,0))))</f>
        <v/>
      </c>
      <c r="BV45" s="92" t="str">
        <f>IF($X45="","",IF(INDEX(Schritt5_Gruppenbewertung!$G$13:$Z$53,MATCH($X45,Schritt5_Gruppenbewertung!$D$13:$D$53,0),MATCH(BV$5,Schritt5_Gruppenbewertung!$G$11:$Z$11,0))="","",INDEX(Schritt5_Gruppenbewertung!$G$13:$Z$53,MATCH($X45,Schritt5_Gruppenbewertung!$D$13:$D$53,0),MATCH(BV$5,Schritt5_Gruppenbewertung!$G$11:$Z$11,0))))</f>
        <v/>
      </c>
      <c r="BW45" s="92" t="str">
        <f>IF($X45="","",IF(INDEX(Schritt5_Gruppenbewertung!$G$13:$Z$53,MATCH($X45,Schritt5_Gruppenbewertung!$D$13:$D$53,0),MATCH(BW$5,Schritt5_Gruppenbewertung!$G$11:$Z$11,0))="","",INDEX(Schritt5_Gruppenbewertung!$G$13:$Z$53,MATCH($X45,Schritt5_Gruppenbewertung!$D$13:$D$53,0),MATCH(BW$5,Schritt5_Gruppenbewertung!$G$11:$Z$11,0))))</f>
        <v/>
      </c>
      <c r="BY45" s="239" t="str">
        <f t="shared" si="16"/>
        <v xml:space="preserve"> </v>
      </c>
    </row>
    <row r="46" spans="1:77" x14ac:dyDescent="0.25">
      <c r="A46" s="33" t="str">
        <f>Filter_Kriterienpruefung!N40</f>
        <v/>
      </c>
      <c r="B46" s="33" t="str">
        <f>IFERROR(INDEX(DROPDOWN!$L$8:$O$20,MATCH(Werte_Auswertung!$A46,DROPDOWN!$L$8:$L$20,0),4),"")</f>
        <v/>
      </c>
      <c r="C46" s="33" t="str">
        <f>IFERROR(INDEX(DROPDOWN!$L$8:$P$20,MATCH(Werte_Auswertung!$A46,DROPDOWN!$L$8:$L$20,0),5),"")</f>
        <v/>
      </c>
      <c r="D46" s="33" t="str">
        <f t="shared" ref="D46:L46" si="97">C46</f>
        <v/>
      </c>
      <c r="E46" s="33" t="str">
        <f t="shared" si="97"/>
        <v/>
      </c>
      <c r="F46" s="33" t="str">
        <f t="shared" si="97"/>
        <v/>
      </c>
      <c r="G46" s="33" t="str">
        <f t="shared" si="97"/>
        <v/>
      </c>
      <c r="H46" s="33" t="str">
        <f t="shared" si="97"/>
        <v/>
      </c>
      <c r="I46" s="33" t="str">
        <f t="shared" si="97"/>
        <v/>
      </c>
      <c r="J46" s="33" t="str">
        <f t="shared" si="97"/>
        <v/>
      </c>
      <c r="K46" s="33" t="str">
        <f t="shared" si="97"/>
        <v/>
      </c>
      <c r="L46" s="33" t="str">
        <f t="shared" si="97"/>
        <v/>
      </c>
      <c r="M46" s="33" t="str">
        <f t="shared" ref="M46:V46" si="98">L46</f>
        <v/>
      </c>
      <c r="N46" s="33" t="str">
        <f t="shared" si="98"/>
        <v/>
      </c>
      <c r="O46" s="33" t="str">
        <f t="shared" si="98"/>
        <v/>
      </c>
      <c r="P46" s="33" t="str">
        <f t="shared" si="98"/>
        <v/>
      </c>
      <c r="Q46" s="33" t="str">
        <f t="shared" si="98"/>
        <v/>
      </c>
      <c r="R46" s="33" t="str">
        <f t="shared" si="98"/>
        <v/>
      </c>
      <c r="S46" s="33" t="str">
        <f t="shared" si="98"/>
        <v/>
      </c>
      <c r="T46" s="33" t="str">
        <f t="shared" si="98"/>
        <v/>
      </c>
      <c r="U46" s="33" t="str">
        <f t="shared" si="98"/>
        <v/>
      </c>
      <c r="V46" s="33" t="str">
        <f t="shared" si="98"/>
        <v/>
      </c>
      <c r="W46" s="16" t="str">
        <f>Filter_Kriterienpruefung!M40</f>
        <v/>
      </c>
      <c r="X46" s="15" t="str">
        <f>Filter_Kriterienpruefung!O40</f>
        <v/>
      </c>
      <c r="Y46" s="135" t="str">
        <f t="shared" si="2"/>
        <v/>
      </c>
      <c r="Z46" s="249" t="str">
        <f t="shared" si="13"/>
        <v/>
      </c>
      <c r="AA46" s="135" t="str">
        <f t="shared" si="3"/>
        <v/>
      </c>
      <c r="AB46" s="135" t="str">
        <f t="shared" si="4"/>
        <v/>
      </c>
      <c r="AC46" s="135" t="str">
        <f t="shared" si="5"/>
        <v/>
      </c>
      <c r="AD46" s="135" t="str">
        <f t="shared" si="6"/>
        <v/>
      </c>
      <c r="AE46" s="135" t="str">
        <f t="shared" si="7"/>
        <v/>
      </c>
      <c r="AF46" s="30" t="str">
        <f>IF($X46="","",COUNT(INDEX(Schritt5_Gruppenbewertung!$G$13:$G$53,$BC46):INDEX(Schritt5_Gruppenbewertung!$Z$13:$Z$53,$BC46)))</f>
        <v/>
      </c>
      <c r="AG46" s="112" t="str">
        <f t="shared" si="79"/>
        <v/>
      </c>
      <c r="AH46" s="112" t="str">
        <f t="shared" si="79"/>
        <v/>
      </c>
      <c r="AI46" s="112" t="str">
        <f t="shared" si="79"/>
        <v/>
      </c>
      <c r="AJ46" s="112" t="str">
        <f t="shared" si="79"/>
        <v/>
      </c>
      <c r="AK46" s="112" t="str">
        <f t="shared" si="79"/>
        <v/>
      </c>
      <c r="AL46" s="112"/>
      <c r="AM46" s="112">
        <f t="shared" si="80"/>
        <v>0</v>
      </c>
      <c r="AN46" s="112">
        <f t="shared" si="80"/>
        <v>0</v>
      </c>
      <c r="AO46" s="112">
        <f t="shared" si="80"/>
        <v>0</v>
      </c>
      <c r="AP46" s="112">
        <f t="shared" si="80"/>
        <v>0</v>
      </c>
      <c r="AQ46" s="112">
        <f t="shared" si="80"/>
        <v>0</v>
      </c>
      <c r="AR46" s="112"/>
      <c r="AS46" s="4">
        <f t="shared" si="10"/>
        <v>0</v>
      </c>
      <c r="AT46" s="112" t="str">
        <f t="shared" si="14"/>
        <v/>
      </c>
      <c r="AU46" s="249" t="str">
        <f t="shared" si="15"/>
        <v/>
      </c>
      <c r="AV46" s="112"/>
      <c r="AW46" s="112"/>
      <c r="AX46" s="112"/>
      <c r="AY46" s="112"/>
      <c r="AZ46" s="112"/>
      <c r="BA46" s="112"/>
      <c r="BB46" s="112"/>
      <c r="BC46" s="30" t="str">
        <f>IF(X46="","",MATCH(X46,Schritt5_Gruppenbewertung!$D$13:$D$53,0))</f>
        <v/>
      </c>
      <c r="BD46" s="92" t="str">
        <f>IF($X46="","",IF(INDEX(Schritt5_Gruppenbewertung!$G$13:$Z$53,MATCH($X46,Schritt5_Gruppenbewertung!$D$13:$D$53,0),MATCH(BD$5,Schritt5_Gruppenbewertung!$G$11:$Z$11,0))="","",INDEX(Schritt5_Gruppenbewertung!$G$13:$Z$53,MATCH($X46,Schritt5_Gruppenbewertung!$D$13:$D$53,0),MATCH(BD$5,Schritt5_Gruppenbewertung!$G$11:$Z$11,0))))</f>
        <v/>
      </c>
      <c r="BE46" s="92" t="str">
        <f>IF($X46="","",IF(INDEX(Schritt5_Gruppenbewertung!$G$13:$Z$53,MATCH($X46,Schritt5_Gruppenbewertung!$D$13:$D$53,0),MATCH(BE$5,Schritt5_Gruppenbewertung!$G$11:$Z$11,0))="","",INDEX(Schritt5_Gruppenbewertung!$G$13:$Z$53,MATCH($X46,Schritt5_Gruppenbewertung!$D$13:$D$53,0),MATCH(BE$5,Schritt5_Gruppenbewertung!$G$11:$Z$11,0))))</f>
        <v/>
      </c>
      <c r="BF46" s="92" t="str">
        <f>IF($X46="","",IF(INDEX(Schritt5_Gruppenbewertung!$G$13:$Z$53,MATCH($X46,Schritt5_Gruppenbewertung!$D$13:$D$53,0),MATCH(BF$5,Schritt5_Gruppenbewertung!$G$11:$Z$11,0))="","",INDEX(Schritt5_Gruppenbewertung!$G$13:$Z$53,MATCH($X46,Schritt5_Gruppenbewertung!$D$13:$D$53,0),MATCH(BF$5,Schritt5_Gruppenbewertung!$G$11:$Z$11,0))))</f>
        <v/>
      </c>
      <c r="BG46" s="92" t="str">
        <f>IF($X46="","",IF(INDEX(Schritt5_Gruppenbewertung!$G$13:$Z$53,MATCH($X46,Schritt5_Gruppenbewertung!$D$13:$D$53,0),MATCH(BG$5,Schritt5_Gruppenbewertung!$G$11:$Z$11,0))="","",INDEX(Schritt5_Gruppenbewertung!$G$13:$Z$53,MATCH($X46,Schritt5_Gruppenbewertung!$D$13:$D$53,0),MATCH(BG$5,Schritt5_Gruppenbewertung!$G$11:$Z$11,0))))</f>
        <v/>
      </c>
      <c r="BH46" s="92" t="str">
        <f>IF($X46="","",IF(INDEX(Schritt5_Gruppenbewertung!$G$13:$Z$53,MATCH($X46,Schritt5_Gruppenbewertung!$D$13:$D$53,0),MATCH(BH$5,Schritt5_Gruppenbewertung!$G$11:$Z$11,0))="","",INDEX(Schritt5_Gruppenbewertung!$G$13:$Z$53,MATCH($X46,Schritt5_Gruppenbewertung!$D$13:$D$53,0),MATCH(BH$5,Schritt5_Gruppenbewertung!$G$11:$Z$11,0))))</f>
        <v/>
      </c>
      <c r="BI46" s="92" t="str">
        <f>IF($X46="","",IF(INDEX(Schritt5_Gruppenbewertung!$G$13:$Z$53,MATCH($X46,Schritt5_Gruppenbewertung!$D$13:$D$53,0),MATCH(BI$5,Schritt5_Gruppenbewertung!$G$11:$Z$11,0))="","",INDEX(Schritt5_Gruppenbewertung!$G$13:$Z$53,MATCH($X46,Schritt5_Gruppenbewertung!$D$13:$D$53,0),MATCH(BI$5,Schritt5_Gruppenbewertung!$G$11:$Z$11,0))))</f>
        <v/>
      </c>
      <c r="BJ46" s="92" t="str">
        <f>IF($X46="","",IF(INDEX(Schritt5_Gruppenbewertung!$G$13:$Z$53,MATCH($X46,Schritt5_Gruppenbewertung!$D$13:$D$53,0),MATCH(BJ$5,Schritt5_Gruppenbewertung!$G$11:$Z$11,0))="","",INDEX(Schritt5_Gruppenbewertung!$G$13:$Z$53,MATCH($X46,Schritt5_Gruppenbewertung!$D$13:$D$53,0),MATCH(BJ$5,Schritt5_Gruppenbewertung!$G$11:$Z$11,0))))</f>
        <v/>
      </c>
      <c r="BK46" s="92" t="str">
        <f>IF($X46="","",IF(INDEX(Schritt5_Gruppenbewertung!$G$13:$Z$53,MATCH($X46,Schritt5_Gruppenbewertung!$D$13:$D$53,0),MATCH(BK$5,Schritt5_Gruppenbewertung!$G$11:$Z$11,0))="","",INDEX(Schritt5_Gruppenbewertung!$G$13:$Z$53,MATCH($X46,Schritt5_Gruppenbewertung!$D$13:$D$53,0),MATCH(BK$5,Schritt5_Gruppenbewertung!$G$11:$Z$11,0))))</f>
        <v/>
      </c>
      <c r="BL46" s="92" t="str">
        <f>IF($X46="","",IF(INDEX(Schritt5_Gruppenbewertung!$G$13:$Z$53,MATCH($X46,Schritt5_Gruppenbewertung!$D$13:$D$53,0),MATCH(BL$5,Schritt5_Gruppenbewertung!$G$11:$Z$11,0))="","",INDEX(Schritt5_Gruppenbewertung!$G$13:$Z$53,MATCH($X46,Schritt5_Gruppenbewertung!$D$13:$D$53,0),MATCH(BL$5,Schritt5_Gruppenbewertung!$G$11:$Z$11,0))))</f>
        <v/>
      </c>
      <c r="BM46" s="92" t="str">
        <f>IF($X46="","",IF(INDEX(Schritt5_Gruppenbewertung!$G$13:$Z$53,MATCH($X46,Schritt5_Gruppenbewertung!$D$13:$D$53,0),MATCH(BM$5,Schritt5_Gruppenbewertung!$G$11:$Z$11,0))="","",INDEX(Schritt5_Gruppenbewertung!$G$13:$Z$53,MATCH($X46,Schritt5_Gruppenbewertung!$D$13:$D$53,0),MATCH(BM$5,Schritt5_Gruppenbewertung!$G$11:$Z$11,0))))</f>
        <v/>
      </c>
      <c r="BN46" s="92" t="str">
        <f>IF($X46="","",IF(INDEX(Schritt5_Gruppenbewertung!$G$13:$Z$53,MATCH($X46,Schritt5_Gruppenbewertung!$D$13:$D$53,0),MATCH(BN$5,Schritt5_Gruppenbewertung!$G$11:$Z$11,0))="","",INDEX(Schritt5_Gruppenbewertung!$G$13:$Z$53,MATCH($X46,Schritt5_Gruppenbewertung!$D$13:$D$53,0),MATCH(BN$5,Schritt5_Gruppenbewertung!$G$11:$Z$11,0))))</f>
        <v/>
      </c>
      <c r="BO46" s="92" t="str">
        <f>IF($X46="","",IF(INDEX(Schritt5_Gruppenbewertung!$G$13:$Z$53,MATCH($X46,Schritt5_Gruppenbewertung!$D$13:$D$53,0),MATCH(BO$5,Schritt5_Gruppenbewertung!$G$11:$Z$11,0))="","",INDEX(Schritt5_Gruppenbewertung!$G$13:$Z$53,MATCH($X46,Schritt5_Gruppenbewertung!$D$13:$D$53,0),MATCH(BO$5,Schritt5_Gruppenbewertung!$G$11:$Z$11,0))))</f>
        <v/>
      </c>
      <c r="BP46" s="92" t="str">
        <f>IF($X46="","",IF(INDEX(Schritt5_Gruppenbewertung!$G$13:$Z$53,MATCH($X46,Schritt5_Gruppenbewertung!$D$13:$D$53,0),MATCH(BP$5,Schritt5_Gruppenbewertung!$G$11:$Z$11,0))="","",INDEX(Schritt5_Gruppenbewertung!$G$13:$Z$53,MATCH($X46,Schritt5_Gruppenbewertung!$D$13:$D$53,0),MATCH(BP$5,Schritt5_Gruppenbewertung!$G$11:$Z$11,0))))</f>
        <v/>
      </c>
      <c r="BQ46" s="92" t="str">
        <f>IF($X46="","",IF(INDEX(Schritt5_Gruppenbewertung!$G$13:$Z$53,MATCH($X46,Schritt5_Gruppenbewertung!$D$13:$D$53,0),MATCH(BQ$5,Schritt5_Gruppenbewertung!$G$11:$Z$11,0))="","",INDEX(Schritt5_Gruppenbewertung!$G$13:$Z$53,MATCH($X46,Schritt5_Gruppenbewertung!$D$13:$D$53,0),MATCH(BQ$5,Schritt5_Gruppenbewertung!$G$11:$Z$11,0))))</f>
        <v/>
      </c>
      <c r="BR46" s="92" t="str">
        <f>IF($X46="","",IF(INDEX(Schritt5_Gruppenbewertung!$G$13:$Z$53,MATCH($X46,Schritt5_Gruppenbewertung!$D$13:$D$53,0),MATCH(BR$5,Schritt5_Gruppenbewertung!$G$11:$Z$11,0))="","",INDEX(Schritt5_Gruppenbewertung!$G$13:$Z$53,MATCH($X46,Schritt5_Gruppenbewertung!$D$13:$D$53,0),MATCH(BR$5,Schritt5_Gruppenbewertung!$G$11:$Z$11,0))))</f>
        <v/>
      </c>
      <c r="BS46" s="92" t="str">
        <f>IF($X46="","",IF(INDEX(Schritt5_Gruppenbewertung!$G$13:$Z$53,MATCH($X46,Schritt5_Gruppenbewertung!$D$13:$D$53,0),MATCH(BS$5,Schritt5_Gruppenbewertung!$G$11:$Z$11,0))="","",INDEX(Schritt5_Gruppenbewertung!$G$13:$Z$53,MATCH($X46,Schritt5_Gruppenbewertung!$D$13:$D$53,0),MATCH(BS$5,Schritt5_Gruppenbewertung!$G$11:$Z$11,0))))</f>
        <v/>
      </c>
      <c r="BT46" s="92" t="str">
        <f>IF($X46="","",IF(INDEX(Schritt5_Gruppenbewertung!$G$13:$Z$53,MATCH($X46,Schritt5_Gruppenbewertung!$D$13:$D$53,0),MATCH(BT$5,Schritt5_Gruppenbewertung!$G$11:$Z$11,0))="","",INDEX(Schritt5_Gruppenbewertung!$G$13:$Z$53,MATCH($X46,Schritt5_Gruppenbewertung!$D$13:$D$53,0),MATCH(BT$5,Schritt5_Gruppenbewertung!$G$11:$Z$11,0))))</f>
        <v/>
      </c>
      <c r="BU46" s="92" t="str">
        <f>IF($X46="","",IF(INDEX(Schritt5_Gruppenbewertung!$G$13:$Z$53,MATCH($X46,Schritt5_Gruppenbewertung!$D$13:$D$53,0),MATCH(BU$5,Schritt5_Gruppenbewertung!$G$11:$Z$11,0))="","",INDEX(Schritt5_Gruppenbewertung!$G$13:$Z$53,MATCH($X46,Schritt5_Gruppenbewertung!$D$13:$D$53,0),MATCH(BU$5,Schritt5_Gruppenbewertung!$G$11:$Z$11,0))))</f>
        <v/>
      </c>
      <c r="BV46" s="92" t="str">
        <f>IF($X46="","",IF(INDEX(Schritt5_Gruppenbewertung!$G$13:$Z$53,MATCH($X46,Schritt5_Gruppenbewertung!$D$13:$D$53,0),MATCH(BV$5,Schritt5_Gruppenbewertung!$G$11:$Z$11,0))="","",INDEX(Schritt5_Gruppenbewertung!$G$13:$Z$53,MATCH($X46,Schritt5_Gruppenbewertung!$D$13:$D$53,0),MATCH(BV$5,Schritt5_Gruppenbewertung!$G$11:$Z$11,0))))</f>
        <v/>
      </c>
      <c r="BW46" s="92" t="str">
        <f>IF($X46="","",IF(INDEX(Schritt5_Gruppenbewertung!$G$13:$Z$53,MATCH($X46,Schritt5_Gruppenbewertung!$D$13:$D$53,0),MATCH(BW$5,Schritt5_Gruppenbewertung!$G$11:$Z$11,0))="","",INDEX(Schritt5_Gruppenbewertung!$G$13:$Z$53,MATCH($X46,Schritt5_Gruppenbewertung!$D$13:$D$53,0),MATCH(BW$5,Schritt5_Gruppenbewertung!$G$11:$Z$11,0))))</f>
        <v/>
      </c>
      <c r="BY46" s="239" t="str">
        <f t="shared" si="16"/>
        <v xml:space="preserve"> </v>
      </c>
    </row>
    <row r="47" spans="1:77" x14ac:dyDescent="0.25">
      <c r="A47" s="33" t="str">
        <f>Filter_Kriterienpruefung!N41</f>
        <v/>
      </c>
      <c r="B47" s="33" t="str">
        <f>IFERROR(INDEX(DROPDOWN!$L$8:$O$20,MATCH(Werte_Auswertung!$A47,DROPDOWN!$L$8:$L$20,0),4),"")</f>
        <v/>
      </c>
      <c r="C47" s="33" t="str">
        <f>IFERROR(INDEX(DROPDOWN!$L$8:$P$20,MATCH(Werte_Auswertung!$A47,DROPDOWN!$L$8:$L$20,0),5),"")</f>
        <v/>
      </c>
      <c r="D47" s="33" t="str">
        <f t="shared" ref="D47:L47" si="99">C47</f>
        <v/>
      </c>
      <c r="E47" s="33" t="str">
        <f t="shared" si="99"/>
        <v/>
      </c>
      <c r="F47" s="33" t="str">
        <f t="shared" si="99"/>
        <v/>
      </c>
      <c r="G47" s="33" t="str">
        <f t="shared" si="99"/>
        <v/>
      </c>
      <c r="H47" s="33" t="str">
        <f t="shared" si="99"/>
        <v/>
      </c>
      <c r="I47" s="33" t="str">
        <f t="shared" si="99"/>
        <v/>
      </c>
      <c r="J47" s="33" t="str">
        <f t="shared" si="99"/>
        <v/>
      </c>
      <c r="K47" s="33" t="str">
        <f t="shared" si="99"/>
        <v/>
      </c>
      <c r="L47" s="33" t="str">
        <f t="shared" si="99"/>
        <v/>
      </c>
      <c r="M47" s="33" t="str">
        <f t="shared" ref="M47:V47" si="100">L47</f>
        <v/>
      </c>
      <c r="N47" s="33" t="str">
        <f t="shared" si="100"/>
        <v/>
      </c>
      <c r="O47" s="33" t="str">
        <f t="shared" si="100"/>
        <v/>
      </c>
      <c r="P47" s="33" t="str">
        <f t="shared" si="100"/>
        <v/>
      </c>
      <c r="Q47" s="33" t="str">
        <f t="shared" si="100"/>
        <v/>
      </c>
      <c r="R47" s="33" t="str">
        <f t="shared" si="100"/>
        <v/>
      </c>
      <c r="S47" s="33" t="str">
        <f t="shared" si="100"/>
        <v/>
      </c>
      <c r="T47" s="33" t="str">
        <f t="shared" si="100"/>
        <v/>
      </c>
      <c r="U47" s="33" t="str">
        <f t="shared" si="100"/>
        <v/>
      </c>
      <c r="V47" s="33" t="str">
        <f t="shared" si="100"/>
        <v/>
      </c>
      <c r="W47" s="16" t="str">
        <f>Filter_Kriterienpruefung!M41</f>
        <v/>
      </c>
      <c r="X47" s="15" t="str">
        <f>Filter_Kriterienpruefung!O41</f>
        <v/>
      </c>
      <c r="Y47" s="135" t="str">
        <f t="shared" si="2"/>
        <v/>
      </c>
      <c r="Z47" s="249" t="str">
        <f t="shared" si="13"/>
        <v/>
      </c>
      <c r="AA47" s="135" t="str">
        <f t="shared" si="3"/>
        <v/>
      </c>
      <c r="AB47" s="135" t="str">
        <f t="shared" si="4"/>
        <v/>
      </c>
      <c r="AC47" s="135" t="str">
        <f t="shared" si="5"/>
        <v/>
      </c>
      <c r="AD47" s="135" t="str">
        <f t="shared" si="6"/>
        <v/>
      </c>
      <c r="AE47" s="135" t="str">
        <f t="shared" si="7"/>
        <v/>
      </c>
      <c r="AF47" s="30" t="str">
        <f>IF($X47="","",COUNT(INDEX(Schritt5_Gruppenbewertung!$G$13:$G$53,$BC47):INDEX(Schritt5_Gruppenbewertung!$Z$13:$Z$53,$BC47)))</f>
        <v/>
      </c>
      <c r="AG47" s="112" t="str">
        <f t="shared" si="79"/>
        <v/>
      </c>
      <c r="AH47" s="112" t="str">
        <f t="shared" si="79"/>
        <v/>
      </c>
      <c r="AI47" s="112" t="str">
        <f t="shared" si="79"/>
        <v/>
      </c>
      <c r="AJ47" s="112" t="str">
        <f t="shared" si="79"/>
        <v/>
      </c>
      <c r="AK47" s="112" t="str">
        <f t="shared" si="79"/>
        <v/>
      </c>
      <c r="AL47" s="112"/>
      <c r="AM47" s="112">
        <f t="shared" si="80"/>
        <v>0</v>
      </c>
      <c r="AN47" s="112">
        <f t="shared" si="80"/>
        <v>0</v>
      </c>
      <c r="AO47" s="112">
        <f t="shared" si="80"/>
        <v>0</v>
      </c>
      <c r="AP47" s="112">
        <f t="shared" si="80"/>
        <v>0</v>
      </c>
      <c r="AQ47" s="112">
        <f t="shared" si="80"/>
        <v>0</v>
      </c>
      <c r="AR47" s="112"/>
      <c r="AS47" s="4">
        <f t="shared" si="10"/>
        <v>0</v>
      </c>
      <c r="AT47" s="112" t="str">
        <f t="shared" si="14"/>
        <v/>
      </c>
      <c r="AU47" s="249" t="str">
        <f t="shared" si="15"/>
        <v/>
      </c>
      <c r="AV47" s="112"/>
      <c r="AW47" s="112"/>
      <c r="AX47" s="112"/>
      <c r="AY47" s="112"/>
      <c r="AZ47" s="112"/>
      <c r="BA47" s="112"/>
      <c r="BB47" s="112"/>
      <c r="BC47" s="30" t="str">
        <f>IF(X47="","",MATCH(X47,Schritt5_Gruppenbewertung!$D$13:$D$53,0))</f>
        <v/>
      </c>
      <c r="BD47" s="92" t="str">
        <f>IF($X47="","",IF(INDEX(Schritt5_Gruppenbewertung!$G$13:$Z$53,MATCH($X47,Schritt5_Gruppenbewertung!$D$13:$D$53,0),MATCH(BD$5,Schritt5_Gruppenbewertung!$G$11:$Z$11,0))="","",INDEX(Schritt5_Gruppenbewertung!$G$13:$Z$53,MATCH($X47,Schritt5_Gruppenbewertung!$D$13:$D$53,0),MATCH(BD$5,Schritt5_Gruppenbewertung!$G$11:$Z$11,0))))</f>
        <v/>
      </c>
      <c r="BE47" s="92" t="str">
        <f>IF($X47="","",IF(INDEX(Schritt5_Gruppenbewertung!$G$13:$Z$53,MATCH($X47,Schritt5_Gruppenbewertung!$D$13:$D$53,0),MATCH(BE$5,Schritt5_Gruppenbewertung!$G$11:$Z$11,0))="","",INDEX(Schritt5_Gruppenbewertung!$G$13:$Z$53,MATCH($X47,Schritt5_Gruppenbewertung!$D$13:$D$53,0),MATCH(BE$5,Schritt5_Gruppenbewertung!$G$11:$Z$11,0))))</f>
        <v/>
      </c>
      <c r="BF47" s="92" t="str">
        <f>IF($X47="","",IF(INDEX(Schritt5_Gruppenbewertung!$G$13:$Z$53,MATCH($X47,Schritt5_Gruppenbewertung!$D$13:$D$53,0),MATCH(BF$5,Schritt5_Gruppenbewertung!$G$11:$Z$11,0))="","",INDEX(Schritt5_Gruppenbewertung!$G$13:$Z$53,MATCH($X47,Schritt5_Gruppenbewertung!$D$13:$D$53,0),MATCH(BF$5,Schritt5_Gruppenbewertung!$G$11:$Z$11,0))))</f>
        <v/>
      </c>
      <c r="BG47" s="92" t="str">
        <f>IF($X47="","",IF(INDEX(Schritt5_Gruppenbewertung!$G$13:$Z$53,MATCH($X47,Schritt5_Gruppenbewertung!$D$13:$D$53,0),MATCH(BG$5,Schritt5_Gruppenbewertung!$G$11:$Z$11,0))="","",INDEX(Schritt5_Gruppenbewertung!$G$13:$Z$53,MATCH($X47,Schritt5_Gruppenbewertung!$D$13:$D$53,0),MATCH(BG$5,Schritt5_Gruppenbewertung!$G$11:$Z$11,0))))</f>
        <v/>
      </c>
      <c r="BH47" s="92" t="str">
        <f>IF($X47="","",IF(INDEX(Schritt5_Gruppenbewertung!$G$13:$Z$53,MATCH($X47,Schritt5_Gruppenbewertung!$D$13:$D$53,0),MATCH(BH$5,Schritt5_Gruppenbewertung!$G$11:$Z$11,0))="","",INDEX(Schritt5_Gruppenbewertung!$G$13:$Z$53,MATCH($X47,Schritt5_Gruppenbewertung!$D$13:$D$53,0),MATCH(BH$5,Schritt5_Gruppenbewertung!$G$11:$Z$11,0))))</f>
        <v/>
      </c>
      <c r="BI47" s="92" t="str">
        <f>IF($X47="","",IF(INDEX(Schritt5_Gruppenbewertung!$G$13:$Z$53,MATCH($X47,Schritt5_Gruppenbewertung!$D$13:$D$53,0),MATCH(BI$5,Schritt5_Gruppenbewertung!$G$11:$Z$11,0))="","",INDEX(Schritt5_Gruppenbewertung!$G$13:$Z$53,MATCH($X47,Schritt5_Gruppenbewertung!$D$13:$D$53,0),MATCH(BI$5,Schritt5_Gruppenbewertung!$G$11:$Z$11,0))))</f>
        <v/>
      </c>
      <c r="BJ47" s="92" t="str">
        <f>IF($X47="","",IF(INDEX(Schritt5_Gruppenbewertung!$G$13:$Z$53,MATCH($X47,Schritt5_Gruppenbewertung!$D$13:$D$53,0),MATCH(BJ$5,Schritt5_Gruppenbewertung!$G$11:$Z$11,0))="","",INDEX(Schritt5_Gruppenbewertung!$G$13:$Z$53,MATCH($X47,Schritt5_Gruppenbewertung!$D$13:$D$53,0),MATCH(BJ$5,Schritt5_Gruppenbewertung!$G$11:$Z$11,0))))</f>
        <v/>
      </c>
      <c r="BK47" s="92" t="str">
        <f>IF($X47="","",IF(INDEX(Schritt5_Gruppenbewertung!$G$13:$Z$53,MATCH($X47,Schritt5_Gruppenbewertung!$D$13:$D$53,0),MATCH(BK$5,Schritt5_Gruppenbewertung!$G$11:$Z$11,0))="","",INDEX(Schritt5_Gruppenbewertung!$G$13:$Z$53,MATCH($X47,Schritt5_Gruppenbewertung!$D$13:$D$53,0),MATCH(BK$5,Schritt5_Gruppenbewertung!$G$11:$Z$11,0))))</f>
        <v/>
      </c>
      <c r="BL47" s="92" t="str">
        <f>IF($X47="","",IF(INDEX(Schritt5_Gruppenbewertung!$G$13:$Z$53,MATCH($X47,Schritt5_Gruppenbewertung!$D$13:$D$53,0),MATCH(BL$5,Schritt5_Gruppenbewertung!$G$11:$Z$11,0))="","",INDEX(Schritt5_Gruppenbewertung!$G$13:$Z$53,MATCH($X47,Schritt5_Gruppenbewertung!$D$13:$D$53,0),MATCH(BL$5,Schritt5_Gruppenbewertung!$G$11:$Z$11,0))))</f>
        <v/>
      </c>
      <c r="BM47" s="92" t="str">
        <f>IF($X47="","",IF(INDEX(Schritt5_Gruppenbewertung!$G$13:$Z$53,MATCH($X47,Schritt5_Gruppenbewertung!$D$13:$D$53,0),MATCH(BM$5,Schritt5_Gruppenbewertung!$G$11:$Z$11,0))="","",INDEX(Schritt5_Gruppenbewertung!$G$13:$Z$53,MATCH($X47,Schritt5_Gruppenbewertung!$D$13:$D$53,0),MATCH(BM$5,Schritt5_Gruppenbewertung!$G$11:$Z$11,0))))</f>
        <v/>
      </c>
      <c r="BN47" s="92" t="str">
        <f>IF($X47="","",IF(INDEX(Schritt5_Gruppenbewertung!$G$13:$Z$53,MATCH($X47,Schritt5_Gruppenbewertung!$D$13:$D$53,0),MATCH(BN$5,Schritt5_Gruppenbewertung!$G$11:$Z$11,0))="","",INDEX(Schritt5_Gruppenbewertung!$G$13:$Z$53,MATCH($X47,Schritt5_Gruppenbewertung!$D$13:$D$53,0),MATCH(BN$5,Schritt5_Gruppenbewertung!$G$11:$Z$11,0))))</f>
        <v/>
      </c>
      <c r="BO47" s="92" t="str">
        <f>IF($X47="","",IF(INDEX(Schritt5_Gruppenbewertung!$G$13:$Z$53,MATCH($X47,Schritt5_Gruppenbewertung!$D$13:$D$53,0),MATCH(BO$5,Schritt5_Gruppenbewertung!$G$11:$Z$11,0))="","",INDEX(Schritt5_Gruppenbewertung!$G$13:$Z$53,MATCH($X47,Schritt5_Gruppenbewertung!$D$13:$D$53,0),MATCH(BO$5,Schritt5_Gruppenbewertung!$G$11:$Z$11,0))))</f>
        <v/>
      </c>
      <c r="BP47" s="92" t="str">
        <f>IF($X47="","",IF(INDEX(Schritt5_Gruppenbewertung!$G$13:$Z$53,MATCH($X47,Schritt5_Gruppenbewertung!$D$13:$D$53,0),MATCH(BP$5,Schritt5_Gruppenbewertung!$G$11:$Z$11,0))="","",INDEX(Schritt5_Gruppenbewertung!$G$13:$Z$53,MATCH($X47,Schritt5_Gruppenbewertung!$D$13:$D$53,0),MATCH(BP$5,Schritt5_Gruppenbewertung!$G$11:$Z$11,0))))</f>
        <v/>
      </c>
      <c r="BQ47" s="92" t="str">
        <f>IF($X47="","",IF(INDEX(Schritt5_Gruppenbewertung!$G$13:$Z$53,MATCH($X47,Schritt5_Gruppenbewertung!$D$13:$D$53,0),MATCH(BQ$5,Schritt5_Gruppenbewertung!$G$11:$Z$11,0))="","",INDEX(Schritt5_Gruppenbewertung!$G$13:$Z$53,MATCH($X47,Schritt5_Gruppenbewertung!$D$13:$D$53,0),MATCH(BQ$5,Schritt5_Gruppenbewertung!$G$11:$Z$11,0))))</f>
        <v/>
      </c>
      <c r="BR47" s="92" t="str">
        <f>IF($X47="","",IF(INDEX(Schritt5_Gruppenbewertung!$G$13:$Z$53,MATCH($X47,Schritt5_Gruppenbewertung!$D$13:$D$53,0),MATCH(BR$5,Schritt5_Gruppenbewertung!$G$11:$Z$11,0))="","",INDEX(Schritt5_Gruppenbewertung!$G$13:$Z$53,MATCH($X47,Schritt5_Gruppenbewertung!$D$13:$D$53,0),MATCH(BR$5,Schritt5_Gruppenbewertung!$G$11:$Z$11,0))))</f>
        <v/>
      </c>
      <c r="BS47" s="92" t="str">
        <f>IF($X47="","",IF(INDEX(Schritt5_Gruppenbewertung!$G$13:$Z$53,MATCH($X47,Schritt5_Gruppenbewertung!$D$13:$D$53,0),MATCH(BS$5,Schritt5_Gruppenbewertung!$G$11:$Z$11,0))="","",INDEX(Schritt5_Gruppenbewertung!$G$13:$Z$53,MATCH($X47,Schritt5_Gruppenbewertung!$D$13:$D$53,0),MATCH(BS$5,Schritt5_Gruppenbewertung!$G$11:$Z$11,0))))</f>
        <v/>
      </c>
      <c r="BT47" s="92" t="str">
        <f>IF($X47="","",IF(INDEX(Schritt5_Gruppenbewertung!$G$13:$Z$53,MATCH($X47,Schritt5_Gruppenbewertung!$D$13:$D$53,0),MATCH(BT$5,Schritt5_Gruppenbewertung!$G$11:$Z$11,0))="","",INDEX(Schritt5_Gruppenbewertung!$G$13:$Z$53,MATCH($X47,Schritt5_Gruppenbewertung!$D$13:$D$53,0),MATCH(BT$5,Schritt5_Gruppenbewertung!$G$11:$Z$11,0))))</f>
        <v/>
      </c>
      <c r="BU47" s="92" t="str">
        <f>IF($X47="","",IF(INDEX(Schritt5_Gruppenbewertung!$G$13:$Z$53,MATCH($X47,Schritt5_Gruppenbewertung!$D$13:$D$53,0),MATCH(BU$5,Schritt5_Gruppenbewertung!$G$11:$Z$11,0))="","",INDEX(Schritt5_Gruppenbewertung!$G$13:$Z$53,MATCH($X47,Schritt5_Gruppenbewertung!$D$13:$D$53,0),MATCH(BU$5,Schritt5_Gruppenbewertung!$G$11:$Z$11,0))))</f>
        <v/>
      </c>
      <c r="BV47" s="92" t="str">
        <f>IF($X47="","",IF(INDEX(Schritt5_Gruppenbewertung!$G$13:$Z$53,MATCH($X47,Schritt5_Gruppenbewertung!$D$13:$D$53,0),MATCH(BV$5,Schritt5_Gruppenbewertung!$G$11:$Z$11,0))="","",INDEX(Schritt5_Gruppenbewertung!$G$13:$Z$53,MATCH($X47,Schritt5_Gruppenbewertung!$D$13:$D$53,0),MATCH(BV$5,Schritt5_Gruppenbewertung!$G$11:$Z$11,0))))</f>
        <v/>
      </c>
      <c r="BW47" s="92" t="str">
        <f>IF($X47="","",IF(INDEX(Schritt5_Gruppenbewertung!$G$13:$Z$53,MATCH($X47,Schritt5_Gruppenbewertung!$D$13:$D$53,0),MATCH(BW$5,Schritt5_Gruppenbewertung!$G$11:$Z$11,0))="","",INDEX(Schritt5_Gruppenbewertung!$G$13:$Z$53,MATCH($X47,Schritt5_Gruppenbewertung!$D$13:$D$53,0),MATCH(BW$5,Schritt5_Gruppenbewertung!$G$11:$Z$11,0))))</f>
        <v/>
      </c>
      <c r="BY47" s="239" t="str">
        <f t="shared" si="16"/>
        <v xml:space="preserve"> </v>
      </c>
    </row>
    <row r="48" spans="1:77" s="42" customFormat="1" x14ac:dyDescent="0.25">
      <c r="X48" s="43"/>
      <c r="Y48" s="43"/>
      <c r="Z48" s="43"/>
    </row>
  </sheetData>
  <customSheetViews>
    <customSheetView guid="{46FA8FB2-CEEC-41E4-BFE0-0649DAC6661A}" scale="80">
      <selection activeCell="F8" sqref="F8"/>
      <rowBreaks count="1" manualBreakCount="1">
        <brk id="16" max="4" man="1"/>
      </rowBreaks>
      <pageMargins left="0.70866141732283472" right="0.70866141732283472" top="0.78740157480314965" bottom="0.78740157480314965" header="0.31496062992125984" footer="0.31496062992125984"/>
      <pageSetup paperSize="9" scale="68" fitToHeight="3" orientation="landscape" r:id="rId1"/>
    </customSheetView>
  </customSheetViews>
  <phoneticPr fontId="12" type="noConversion"/>
  <pageMargins left="0.70866141732283472" right="0.70866141732283472" top="0.78740157480314965" bottom="0.78740157480314965" header="0.31496062992125984" footer="0.31496062992125984"/>
  <pageSetup paperSize="9" scale="68" fitToHeight="3" orientation="landscape" r:id="rId2"/>
  <rowBreaks count="1" manualBreakCount="1">
    <brk id="16" max="4"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5" id="{6A9EC435-CA08-4DB4-8B4F-48D858E9606B}">
            <xm:f>#REF!=DROPDOWN!$A$10</xm:f>
            <x14:dxf>
              <font>
                <color theme="0" tint="-0.24994659260841701"/>
              </font>
            </x14:dxf>
          </x14:cfRule>
          <xm:sqref>AF7:AT47 AV7:BC47 A7:X47</xm:sqref>
        </x14:conditionalFormatting>
        <x14:conditionalFormatting xmlns:xm="http://schemas.microsoft.com/office/excel/2006/main">
          <x14:cfRule type="expression" priority="16" id="{9F3D5A90-D800-48B5-B17E-2FE338DB32AE}">
            <xm:f>#REF!=DROPDOWN!$G$9</xm:f>
            <x14:dxf>
              <font>
                <b/>
                <i val="0"/>
              </font>
            </x14:dxf>
          </x14:cfRule>
          <xm:sqref>W7:X47 AF7:AT47 AV7:BC47</xm:sqref>
        </x14:conditionalFormatting>
        <x14:conditionalFormatting xmlns:xm="http://schemas.microsoft.com/office/excel/2006/main">
          <x14:cfRule type="expression" priority="3" id="{E66BCC58-FB66-4C67-9CB8-A27C922F567B}">
            <xm:f>#REF!=DROPDOWN!$A$10</xm:f>
            <x14:dxf>
              <font>
                <color theme="0" tint="-0.24994659260841701"/>
              </font>
            </x14:dxf>
          </x14:cfRule>
          <xm:sqref>Y7:AE47</xm:sqref>
        </x14:conditionalFormatting>
        <x14:conditionalFormatting xmlns:xm="http://schemas.microsoft.com/office/excel/2006/main">
          <x14:cfRule type="expression" priority="4" id="{C0CE327B-08AF-4B2B-808C-7E9F11E8F8DB}">
            <xm:f>#REF!=DROPDOWN!$G$9</xm:f>
            <x14:dxf>
              <font>
                <b/>
                <i val="0"/>
              </font>
            </x14:dxf>
          </x14:cfRule>
          <xm:sqref>Y7:AE47 AU7:AU47</xm:sqref>
        </x14:conditionalFormatting>
        <x14:conditionalFormatting xmlns:xm="http://schemas.microsoft.com/office/excel/2006/main">
          <x14:cfRule type="expression" priority="1" id="{D27E85A7-25BD-49F0-8F12-A95BD7603E97}">
            <xm:f>#REF!=DROPDOWN!$A$10</xm:f>
            <x14:dxf>
              <font>
                <color theme="0" tint="-0.24994659260841701"/>
              </font>
            </x14:dxf>
          </x14:cfRule>
          <xm:sqref>AU7:AU47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FFFF00"/>
  </sheetPr>
  <dimension ref="A1:AM55"/>
  <sheetViews>
    <sheetView zoomScale="90" zoomScaleNormal="90" workbookViewId="0">
      <selection activeCell="E27" sqref="E27"/>
    </sheetView>
  </sheetViews>
  <sheetFormatPr baseColWidth="10" defaultColWidth="11.42578125" defaultRowHeight="15" x14ac:dyDescent="0.25"/>
  <cols>
    <col min="1" max="1" width="32.140625" style="4" customWidth="1"/>
    <col min="2" max="2" width="31.140625" style="4" customWidth="1"/>
    <col min="3" max="3" width="4.85546875" style="4" customWidth="1"/>
    <col min="4" max="4" width="7.85546875" style="4" customWidth="1"/>
    <col min="5" max="5" width="38.85546875" style="5" customWidth="1"/>
    <col min="6" max="6" width="7.85546875" style="5" customWidth="1"/>
    <col min="7" max="7" width="8.42578125" style="264" customWidth="1"/>
    <col min="8" max="8" width="10.140625" style="4" customWidth="1"/>
    <col min="9" max="12" width="6.140625" style="4" customWidth="1"/>
    <col min="13" max="13" width="17.5703125" style="4" customWidth="1"/>
    <col min="14" max="14" width="7.85546875" style="4" customWidth="1"/>
    <col min="15" max="15" width="15.5703125" style="4" customWidth="1"/>
    <col min="16" max="18" width="7.85546875" style="4" customWidth="1"/>
    <col min="19" max="19" width="11.42578125" style="4"/>
    <col min="20" max="20" width="10" style="4" customWidth="1"/>
    <col min="21" max="21" width="2.85546875" style="4" customWidth="1"/>
    <col min="22" max="26" width="5.85546875" style="4" customWidth="1"/>
    <col min="27" max="39" width="2.85546875" style="4" customWidth="1"/>
    <col min="40" max="16384" width="11.42578125" style="4"/>
  </cols>
  <sheetData>
    <row r="1" spans="1:39" s="62" customFormat="1" x14ac:dyDescent="0.25">
      <c r="A1" s="25" t="s">
        <v>116</v>
      </c>
      <c r="B1" s="25"/>
      <c r="C1" s="25"/>
      <c r="E1" s="32"/>
      <c r="F1" s="32"/>
      <c r="G1" s="257"/>
    </row>
    <row r="3" spans="1:39" s="6" customFormat="1" ht="26.25" x14ac:dyDescent="0.4">
      <c r="A3" s="18" t="s">
        <v>153</v>
      </c>
      <c r="B3" s="18"/>
      <c r="C3" s="18"/>
      <c r="D3" s="18"/>
      <c r="E3" s="35"/>
      <c r="F3" s="35"/>
      <c r="G3" s="258"/>
      <c r="N3" s="131" t="s">
        <v>152</v>
      </c>
    </row>
    <row r="4" spans="1:39" s="6" customFormat="1" ht="36" customHeight="1" x14ac:dyDescent="0.4">
      <c r="A4" s="136" t="s">
        <v>46</v>
      </c>
      <c r="B4" s="34"/>
      <c r="C4" s="34"/>
      <c r="E4" s="35"/>
      <c r="F4" s="35"/>
      <c r="G4" s="258"/>
      <c r="H4" s="2"/>
      <c r="I4" s="2"/>
      <c r="J4" s="2"/>
      <c r="K4" s="2"/>
      <c r="L4" s="2"/>
      <c r="M4" s="2"/>
      <c r="N4" s="2"/>
      <c r="O4" s="2"/>
      <c r="P4" s="2"/>
      <c r="Q4" s="2"/>
      <c r="R4" s="2"/>
      <c r="S4" s="2"/>
    </row>
    <row r="5" spans="1:39" s="2" customFormat="1" x14ac:dyDescent="0.25">
      <c r="A5" s="241"/>
      <c r="B5" s="34"/>
      <c r="C5" s="34"/>
      <c r="E5" s="13"/>
      <c r="F5" s="13"/>
      <c r="G5" s="259"/>
    </row>
    <row r="6" spans="1:39" s="245" customFormat="1" x14ac:dyDescent="0.25">
      <c r="A6" s="243" t="s">
        <v>155</v>
      </c>
      <c r="B6" s="244"/>
      <c r="C6" s="244"/>
      <c r="E6" s="246"/>
      <c r="F6" s="246"/>
      <c r="G6" s="260"/>
    </row>
    <row r="7" spans="1:39" s="2" customFormat="1" x14ac:dyDescent="0.25">
      <c r="A7" s="242"/>
      <c r="B7" s="34"/>
      <c r="C7" s="34"/>
      <c r="E7" s="13"/>
      <c r="F7" s="13"/>
      <c r="G7" s="259"/>
    </row>
    <row r="8" spans="1:39" s="2" customFormat="1" x14ac:dyDescent="0.25">
      <c r="A8" s="115" t="s">
        <v>169</v>
      </c>
      <c r="C8" s="115"/>
      <c r="D8" s="115" t="s">
        <v>120</v>
      </c>
      <c r="E8" s="116" t="s">
        <v>168</v>
      </c>
      <c r="F8" s="116"/>
      <c r="G8" s="261" t="s">
        <v>68</v>
      </c>
      <c r="H8" s="261"/>
      <c r="J8" s="93"/>
      <c r="K8" s="93"/>
      <c r="L8" s="93"/>
      <c r="M8" s="93"/>
      <c r="N8" s="93"/>
      <c r="O8" s="93" t="s">
        <v>118</v>
      </c>
      <c r="P8" s="93" t="s">
        <v>119</v>
      </c>
      <c r="Q8" s="93"/>
      <c r="R8" s="93"/>
      <c r="S8" s="93"/>
      <c r="T8" s="93"/>
      <c r="V8" s="93"/>
      <c r="W8" s="93"/>
      <c r="X8" s="93"/>
      <c r="Y8" s="93"/>
      <c r="Z8" s="93"/>
      <c r="AA8" s="93"/>
      <c r="AB8" s="93"/>
      <c r="AC8" s="93"/>
      <c r="AD8" s="93"/>
      <c r="AE8" s="93"/>
      <c r="AF8" s="93"/>
      <c r="AG8" s="93"/>
      <c r="AH8" s="93"/>
      <c r="AI8" s="93"/>
      <c r="AJ8" s="93"/>
      <c r="AK8" s="93"/>
      <c r="AL8" s="93"/>
      <c r="AM8" s="93"/>
    </row>
    <row r="9" spans="1:39" ht="24" customHeight="1" x14ac:dyDescent="0.25">
      <c r="E9" s="15"/>
      <c r="F9" s="15"/>
      <c r="G9" s="129"/>
      <c r="O9" s="2"/>
      <c r="P9" s="8">
        <v>-2</v>
      </c>
      <c r="Q9" s="8">
        <v>-1</v>
      </c>
      <c r="R9" s="8">
        <v>0</v>
      </c>
      <c r="S9" s="8">
        <v>1</v>
      </c>
      <c r="T9" s="8">
        <v>2</v>
      </c>
      <c r="U9" s="8"/>
      <c r="V9" s="8">
        <v>-2</v>
      </c>
      <c r="W9" s="8">
        <v>-1</v>
      </c>
      <c r="X9" s="8">
        <v>0</v>
      </c>
      <c r="Y9" s="8">
        <v>1</v>
      </c>
      <c r="Z9" s="8">
        <v>2</v>
      </c>
    </row>
    <row r="10" spans="1:39" x14ac:dyDescent="0.25">
      <c r="A10" s="33" t="str">
        <f>DROPDOWN!L8</f>
        <v>VS | Leistungsfähigkeit</v>
      </c>
      <c r="B10" s="33" t="str">
        <f>INDEX(DROPDOWN!$I$8:$I$10,MATCH(Werte_TOP5!D10,DROPDOWN!$J$8:$J$10,0))</f>
        <v>Versorgungssicherheit</v>
      </c>
      <c r="C10" s="33"/>
      <c r="D10" s="33" t="str">
        <f>DROPDOWN!O8</f>
        <v>VS</v>
      </c>
      <c r="E10" s="33" t="str">
        <f>DROPDOWN!P8</f>
        <v>Leistungsfähigkeit</v>
      </c>
      <c r="F10" s="33"/>
      <c r="G10" s="262">
        <f>AVERAGEIFS(Werte_Auswertung!$BD$7:$BW$47,Werte_Auswertung!$C$7:$V$47,Werte_TOP5!E10)</f>
        <v>0.16666666666666666</v>
      </c>
      <c r="J10" s="30"/>
      <c r="K10" s="30"/>
      <c r="L10" s="30"/>
      <c r="M10" s="30"/>
      <c r="N10" s="30"/>
      <c r="O10" s="30">
        <f>SUMIFS(Werte_Auswertung!$AM$7:$AQ$47,Werte_Auswertung!$C$7:$G$47,Werte_TOP5!E10)</f>
        <v>6</v>
      </c>
      <c r="P10" s="112">
        <f>SUMIFS(Werte_Auswertung!AM$7:AM$47,Werte_Auswertung!C$7:C$47,Werte_TOP5!$E10)</f>
        <v>1</v>
      </c>
      <c r="Q10" s="112">
        <f>SUMIFS(Werte_Auswertung!AN$7:AN$47,Werte_Auswertung!D$7:D$47,Werte_TOP5!$E10)</f>
        <v>1</v>
      </c>
      <c r="R10" s="112">
        <f>SUMIFS(Werte_Auswertung!AO$7:AO$47,Werte_Auswertung!E$7:E$47,Werte_TOP5!$E10)</f>
        <v>1</v>
      </c>
      <c r="S10" s="112">
        <f>SUMIFS(Werte_Auswertung!AP$7:AP$47,Werte_Auswertung!F$7:F$47,Werte_TOP5!$E10)</f>
        <v>2</v>
      </c>
      <c r="T10" s="112">
        <f>SUMIFS(Werte_Auswertung!AQ$7:AQ$47,Werte_Auswertung!G$7:G$47,Werte_TOP5!$E10)</f>
        <v>1</v>
      </c>
      <c r="U10" s="30"/>
      <c r="V10" s="112">
        <f>P10/$O10</f>
        <v>0.16666666666666666</v>
      </c>
      <c r="W10" s="112">
        <f t="shared" ref="W10:Z16" si="0">Q10/$O10</f>
        <v>0.16666666666666666</v>
      </c>
      <c r="X10" s="112">
        <f t="shared" si="0"/>
        <v>0.16666666666666666</v>
      </c>
      <c r="Y10" s="112">
        <f t="shared" si="0"/>
        <v>0.33333333333333331</v>
      </c>
      <c r="Z10" s="112">
        <f t="shared" si="0"/>
        <v>0.16666666666666666</v>
      </c>
      <c r="AA10" s="92"/>
      <c r="AB10" s="92"/>
      <c r="AC10" s="92"/>
      <c r="AD10" s="92"/>
      <c r="AE10" s="92"/>
      <c r="AF10" s="92"/>
      <c r="AG10" s="92"/>
      <c r="AH10" s="92"/>
      <c r="AI10" s="92"/>
      <c r="AJ10" s="92"/>
      <c r="AK10" s="92"/>
      <c r="AL10" s="92"/>
      <c r="AM10" s="92"/>
    </row>
    <row r="11" spans="1:39" x14ac:dyDescent="0.25">
      <c r="A11" s="33" t="str">
        <f>DROPDOWN!L9</f>
        <v>VS | Resilienz-Strukturen</v>
      </c>
      <c r="B11" s="33" t="str">
        <f>INDEX(DROPDOWN!$I$8:$I$10,MATCH(Werte_TOP5!D11,DROPDOWN!$J$8:$J$10,0))</f>
        <v>Versorgungssicherheit</v>
      </c>
      <c r="C11" s="33"/>
      <c r="D11" s="33" t="str">
        <f>DROPDOWN!O9</f>
        <v>VS</v>
      </c>
      <c r="E11" s="33" t="str">
        <f>DROPDOWN!P9</f>
        <v>Resilienz-Strukturen</v>
      </c>
      <c r="F11" s="33"/>
      <c r="G11" s="262">
        <f>AVERAGEIFS(Werte_Auswertung!$BD$7:$BW$47,Werte_Auswertung!$C$7:$V$47,Werte_TOP5!E11)</f>
        <v>0.26666666666666666</v>
      </c>
      <c r="J11" s="30"/>
      <c r="K11" s="30"/>
      <c r="L11" s="30"/>
      <c r="M11" s="30"/>
      <c r="N11" s="30"/>
      <c r="O11" s="30">
        <f>SUMIFS(Werte_Auswertung!$AM$7:$AQ$47,Werte_Auswertung!$C$7:$G$47,Werte_TOP5!E11)</f>
        <v>15</v>
      </c>
      <c r="P11" s="112">
        <f>SUMIFS(Werte_Auswertung!AM$7:AM$47,Werte_Auswertung!C$7:C$47,Werte_TOP5!$E11)</f>
        <v>0</v>
      </c>
      <c r="Q11" s="112">
        <f>SUMIFS(Werte_Auswertung!AN$7:AN$47,Werte_Auswertung!D$7:D$47,Werte_TOP5!$E11)</f>
        <v>3</v>
      </c>
      <c r="R11" s="112">
        <f>SUMIFS(Werte_Auswertung!AO$7:AO$47,Werte_Auswertung!E$7:E$47,Werte_TOP5!$E11)</f>
        <v>7</v>
      </c>
      <c r="S11" s="112">
        <f>SUMIFS(Werte_Auswertung!AP$7:AP$47,Werte_Auswertung!F$7:F$47,Werte_TOP5!$E11)</f>
        <v>3</v>
      </c>
      <c r="T11" s="112">
        <f>SUMIFS(Werte_Auswertung!AQ$7:AQ$47,Werte_Auswertung!G$7:G$47,Werte_TOP5!$E11)</f>
        <v>2</v>
      </c>
      <c r="U11" s="30"/>
      <c r="V11" s="112">
        <f t="shared" ref="V11:V16" si="1">P11/$O11</f>
        <v>0</v>
      </c>
      <c r="W11" s="112">
        <f t="shared" si="0"/>
        <v>0.2</v>
      </c>
      <c r="X11" s="112">
        <f t="shared" si="0"/>
        <v>0.46666666666666667</v>
      </c>
      <c r="Y11" s="112">
        <f t="shared" si="0"/>
        <v>0.2</v>
      </c>
      <c r="Z11" s="112">
        <f t="shared" si="0"/>
        <v>0.13333333333333333</v>
      </c>
      <c r="AA11" s="92"/>
      <c r="AB11" s="92"/>
      <c r="AC11" s="92"/>
      <c r="AD11" s="92"/>
      <c r="AE11" s="92"/>
      <c r="AF11" s="92"/>
      <c r="AG11" s="92"/>
      <c r="AH11" s="92"/>
      <c r="AI11" s="92"/>
      <c r="AJ11" s="92"/>
      <c r="AK11" s="92"/>
      <c r="AL11" s="92"/>
      <c r="AM11" s="92"/>
    </row>
    <row r="12" spans="1:39" x14ac:dyDescent="0.25">
      <c r="A12" s="33" t="str">
        <f>DROPDOWN!L10</f>
        <v>VS | Resilienz-Ressourcen</v>
      </c>
      <c r="B12" s="33" t="str">
        <f>INDEX(DROPDOWN!$I$8:$I$10,MATCH(Werte_TOP5!D12,DROPDOWN!$J$8:$J$10,0))</f>
        <v>Versorgungssicherheit</v>
      </c>
      <c r="C12" s="33"/>
      <c r="D12" s="33" t="str">
        <f>DROPDOWN!O10</f>
        <v>VS</v>
      </c>
      <c r="E12" s="33" t="str">
        <f>DROPDOWN!P10</f>
        <v>Resilienz-Ressourcen</v>
      </c>
      <c r="F12" s="33"/>
      <c r="G12" s="262">
        <f>AVERAGEIFS(Werte_Auswertung!$BD$7:$BW$47,Werte_Auswertung!$C$7:$V$47,Werte_TOP5!E12)</f>
        <v>0.83333333333333337</v>
      </c>
      <c r="J12" s="30"/>
      <c r="K12" s="30"/>
      <c r="L12" s="30"/>
      <c r="M12" s="30"/>
      <c r="N12" s="30"/>
      <c r="O12" s="30">
        <f>SUMIFS(Werte_Auswertung!$AM$7:$AQ$47,Werte_Auswertung!$C$7:$G$47,Werte_TOP5!E12)</f>
        <v>12</v>
      </c>
      <c r="P12" s="112">
        <f>SUMIFS(Werte_Auswertung!AM$7:AM$47,Werte_Auswertung!C$7:C$47,Werte_TOP5!$E12)</f>
        <v>0</v>
      </c>
      <c r="Q12" s="112">
        <f>SUMIFS(Werte_Auswertung!AN$7:AN$47,Werte_Auswertung!D$7:D$47,Werte_TOP5!$E12)</f>
        <v>3</v>
      </c>
      <c r="R12" s="112">
        <f>SUMIFS(Werte_Auswertung!AO$7:AO$47,Werte_Auswertung!E$7:E$47,Werte_TOP5!$E12)</f>
        <v>1</v>
      </c>
      <c r="S12" s="112">
        <f>SUMIFS(Werte_Auswertung!AP$7:AP$47,Werte_Auswertung!F$7:F$47,Werte_TOP5!$E12)</f>
        <v>3</v>
      </c>
      <c r="T12" s="112">
        <f>SUMIFS(Werte_Auswertung!AQ$7:AQ$47,Werte_Auswertung!G$7:G$47,Werte_TOP5!$E12)</f>
        <v>5</v>
      </c>
      <c r="U12" s="30"/>
      <c r="V12" s="112">
        <f t="shared" si="1"/>
        <v>0</v>
      </c>
      <c r="W12" s="112">
        <f t="shared" si="0"/>
        <v>0.25</v>
      </c>
      <c r="X12" s="112">
        <f t="shared" si="0"/>
        <v>8.3333333333333329E-2</v>
      </c>
      <c r="Y12" s="112">
        <f t="shared" si="0"/>
        <v>0.25</v>
      </c>
      <c r="Z12" s="112">
        <f t="shared" si="0"/>
        <v>0.41666666666666669</v>
      </c>
      <c r="AA12" s="92"/>
      <c r="AB12" s="92"/>
      <c r="AC12" s="92"/>
      <c r="AD12" s="92"/>
      <c r="AE12" s="92"/>
      <c r="AF12" s="92"/>
      <c r="AG12" s="92"/>
      <c r="AH12" s="92"/>
      <c r="AI12" s="92"/>
      <c r="AJ12" s="92"/>
      <c r="AK12" s="92"/>
      <c r="AL12" s="92"/>
      <c r="AM12" s="92"/>
    </row>
    <row r="13" spans="1:39" x14ac:dyDescent="0.25">
      <c r="A13" s="33" t="str">
        <f>DROPDOWN!L11</f>
        <v>VS | Resilienz-Fähigkeiten</v>
      </c>
      <c r="B13" s="33" t="str">
        <f>INDEX(DROPDOWN!$I$8:$I$10,MATCH(Werte_TOP5!D13,DROPDOWN!$J$8:$J$10,0))</f>
        <v>Versorgungssicherheit</v>
      </c>
      <c r="C13" s="33"/>
      <c r="D13" s="33" t="str">
        <f>DROPDOWN!O11</f>
        <v>VS</v>
      </c>
      <c r="E13" s="33" t="str">
        <f>DROPDOWN!P11</f>
        <v>Resilienz-Fähigkeiten</v>
      </c>
      <c r="F13" s="33"/>
      <c r="G13" s="262">
        <f>AVERAGEIFS(Werte_Auswertung!$BD$7:$BW$47,Werte_Auswertung!$C$7:$V$47,Werte_TOP5!E13)</f>
        <v>0.44444444444444442</v>
      </c>
      <c r="J13" s="30"/>
      <c r="K13" s="30"/>
      <c r="L13" s="30"/>
      <c r="M13" s="30"/>
      <c r="N13" s="30"/>
      <c r="O13" s="30">
        <f>SUMIFS(Werte_Auswertung!$AM$7:$AQ$47,Werte_Auswertung!$C$7:$G$47,Werte_TOP5!E13)</f>
        <v>9</v>
      </c>
      <c r="P13" s="112">
        <f>SUMIFS(Werte_Auswertung!AM$7:AM$47,Werte_Auswertung!C$7:C$47,Werte_TOP5!$E13)</f>
        <v>0</v>
      </c>
      <c r="Q13" s="112">
        <f>SUMIFS(Werte_Auswertung!AN$7:AN$47,Werte_Auswertung!D$7:D$47,Werte_TOP5!$E13)</f>
        <v>2</v>
      </c>
      <c r="R13" s="112">
        <f>SUMIFS(Werte_Auswertung!AO$7:AO$47,Werte_Auswertung!E$7:E$47,Werte_TOP5!$E13)</f>
        <v>3</v>
      </c>
      <c r="S13" s="112">
        <f>SUMIFS(Werte_Auswertung!AP$7:AP$47,Werte_Auswertung!F$7:F$47,Werte_TOP5!$E13)</f>
        <v>2</v>
      </c>
      <c r="T13" s="112">
        <f>SUMIFS(Werte_Auswertung!AQ$7:AQ$47,Werte_Auswertung!G$7:G$47,Werte_TOP5!$E13)</f>
        <v>2</v>
      </c>
      <c r="U13" s="30"/>
      <c r="V13" s="112">
        <f t="shared" si="1"/>
        <v>0</v>
      </c>
      <c r="W13" s="112">
        <f t="shared" si="0"/>
        <v>0.22222222222222221</v>
      </c>
      <c r="X13" s="112">
        <f t="shared" si="0"/>
        <v>0.33333333333333331</v>
      </c>
      <c r="Y13" s="112">
        <f t="shared" si="0"/>
        <v>0.22222222222222221</v>
      </c>
      <c r="Z13" s="112">
        <f t="shared" si="0"/>
        <v>0.22222222222222221</v>
      </c>
      <c r="AA13" s="92"/>
      <c r="AB13" s="92"/>
      <c r="AC13" s="92"/>
      <c r="AD13" s="92"/>
      <c r="AE13" s="92"/>
      <c r="AF13" s="92"/>
      <c r="AG13" s="92"/>
      <c r="AH13" s="92"/>
      <c r="AI13" s="92"/>
      <c r="AJ13" s="92"/>
      <c r="AK13" s="92"/>
      <c r="AL13" s="92"/>
      <c r="AM13" s="92"/>
    </row>
    <row r="14" spans="1:39" x14ac:dyDescent="0.25">
      <c r="A14" s="33" t="str">
        <f>DROPDOWN!L12</f>
        <v>WuNo | Wirtschaftlichkeit</v>
      </c>
      <c r="B14" s="33" t="str">
        <f>INDEX(DROPDOWN!$I$8:$I$10,MATCH(Werte_TOP5!D14,DROPDOWN!$J$8:$J$10,0))</f>
        <v>Wirtschaftlichkeit und Nutzerorientierung</v>
      </c>
      <c r="C14" s="33"/>
      <c r="D14" s="33" t="str">
        <f>DROPDOWN!O12</f>
        <v>WuNo</v>
      </c>
      <c r="E14" s="33" t="str">
        <f>DROPDOWN!P12</f>
        <v>Wirtschaftlichkeit</v>
      </c>
      <c r="F14" s="33"/>
      <c r="G14" s="262">
        <f>AVERAGEIFS(Werte_Auswertung!$BD$7:$BW$47,Werte_Auswertung!$C$7:$V$47,Werte_TOP5!E14)</f>
        <v>0.66666666666666663</v>
      </c>
      <c r="J14" s="30"/>
      <c r="K14" s="30"/>
      <c r="L14" s="30"/>
      <c r="M14" s="30"/>
      <c r="N14" s="30"/>
      <c r="O14" s="30">
        <f>SUMIFS(Werte_Auswertung!$AM$7:$AQ$47,Werte_Auswertung!$C$7:$G$47,Werte_TOP5!E14)</f>
        <v>3</v>
      </c>
      <c r="P14" s="112">
        <f>SUMIFS(Werte_Auswertung!AM$7:AM$47,Werte_Auswertung!C$7:C$47,Werte_TOP5!$E14)</f>
        <v>0</v>
      </c>
      <c r="Q14" s="112">
        <f>SUMIFS(Werte_Auswertung!AN$7:AN$47,Werte_Auswertung!D$7:D$47,Werte_TOP5!$E14)</f>
        <v>1</v>
      </c>
      <c r="R14" s="112">
        <f>SUMIFS(Werte_Auswertung!AO$7:AO$47,Werte_Auswertung!E$7:E$47,Werte_TOP5!$E14)</f>
        <v>0</v>
      </c>
      <c r="S14" s="112">
        <f>SUMIFS(Werte_Auswertung!AP$7:AP$47,Werte_Auswertung!F$7:F$47,Werte_TOP5!$E14)</f>
        <v>1</v>
      </c>
      <c r="T14" s="112">
        <f>SUMIFS(Werte_Auswertung!AQ$7:AQ$47,Werte_Auswertung!G$7:G$47,Werte_TOP5!$E14)</f>
        <v>1</v>
      </c>
      <c r="U14" s="30"/>
      <c r="V14" s="112">
        <f t="shared" si="1"/>
        <v>0</v>
      </c>
      <c r="W14" s="112">
        <f t="shared" si="0"/>
        <v>0.33333333333333331</v>
      </c>
      <c r="X14" s="112">
        <f t="shared" si="0"/>
        <v>0</v>
      </c>
      <c r="Y14" s="112">
        <f t="shared" si="0"/>
        <v>0.33333333333333331</v>
      </c>
      <c r="Z14" s="112">
        <f t="shared" si="0"/>
        <v>0.33333333333333331</v>
      </c>
      <c r="AA14" s="92"/>
      <c r="AB14" s="92"/>
      <c r="AC14" s="92"/>
      <c r="AD14" s="92"/>
      <c r="AE14" s="92"/>
      <c r="AF14" s="92"/>
      <c r="AG14" s="92"/>
      <c r="AH14" s="92"/>
      <c r="AI14" s="92"/>
      <c r="AJ14" s="92"/>
      <c r="AK14" s="92"/>
      <c r="AL14" s="92"/>
      <c r="AM14" s="92"/>
    </row>
    <row r="15" spans="1:39" x14ac:dyDescent="0.25">
      <c r="A15" s="33" t="str">
        <f>DROPDOWN!L13</f>
        <v>WuNo | Nutzerorientierung</v>
      </c>
      <c r="B15" s="33" t="str">
        <f>INDEX(DROPDOWN!$I$8:$I$10,MATCH(Werte_TOP5!D15,DROPDOWN!$J$8:$J$10,0))</f>
        <v>Wirtschaftlichkeit und Nutzerorientierung</v>
      </c>
      <c r="C15" s="33"/>
      <c r="D15" s="33" t="str">
        <f>DROPDOWN!O13</f>
        <v>WuNo</v>
      </c>
      <c r="E15" s="33" t="str">
        <f>DROPDOWN!P13</f>
        <v>Nutzerorientierung</v>
      </c>
      <c r="F15" s="33"/>
      <c r="G15" s="262">
        <f>AVERAGEIFS(Werte_Auswertung!$BD$7:$BW$47,Werte_Auswertung!$C$7:$V$47,Werte_TOP5!E15)</f>
        <v>0.3888888888888889</v>
      </c>
      <c r="J15" s="30"/>
      <c r="K15" s="30"/>
      <c r="L15" s="30"/>
      <c r="M15" s="30"/>
      <c r="N15" s="30"/>
      <c r="O15" s="30">
        <f>SUMIFS(Werte_Auswertung!$AM$7:$AQ$47,Werte_Auswertung!$C$7:$G$47,Werte_TOP5!E15)</f>
        <v>18</v>
      </c>
      <c r="P15" s="112">
        <f>SUMIFS(Werte_Auswertung!AM$7:AM$47,Werte_Auswertung!C$7:C$47,Werte_TOP5!$E15)</f>
        <v>1</v>
      </c>
      <c r="Q15" s="112">
        <f>SUMIFS(Werte_Auswertung!AN$7:AN$47,Werte_Auswertung!D$7:D$47,Werte_TOP5!$E15)</f>
        <v>4</v>
      </c>
      <c r="R15" s="112">
        <f>SUMIFS(Werte_Auswertung!AO$7:AO$47,Werte_Auswertung!E$7:E$47,Werte_TOP5!$E15)</f>
        <v>5</v>
      </c>
      <c r="S15" s="112">
        <f>SUMIFS(Werte_Auswertung!AP$7:AP$47,Werte_Auswertung!F$7:F$47,Werte_TOP5!$E15)</f>
        <v>3</v>
      </c>
      <c r="T15" s="112">
        <f>SUMIFS(Werte_Auswertung!AQ$7:AQ$47,Werte_Auswertung!G$7:G$47,Werte_TOP5!$E15)</f>
        <v>5</v>
      </c>
      <c r="U15" s="30"/>
      <c r="V15" s="112">
        <f t="shared" si="1"/>
        <v>5.5555555555555552E-2</v>
      </c>
      <c r="W15" s="112">
        <f t="shared" si="0"/>
        <v>0.22222222222222221</v>
      </c>
      <c r="X15" s="112">
        <f t="shared" si="0"/>
        <v>0.27777777777777779</v>
      </c>
      <c r="Y15" s="112">
        <f t="shared" si="0"/>
        <v>0.16666666666666666</v>
      </c>
      <c r="Z15" s="112">
        <f t="shared" si="0"/>
        <v>0.27777777777777779</v>
      </c>
      <c r="AA15" s="92"/>
      <c r="AB15" s="92"/>
      <c r="AC15" s="92"/>
      <c r="AD15" s="92"/>
      <c r="AE15" s="92"/>
      <c r="AF15" s="92"/>
      <c r="AG15" s="92"/>
      <c r="AH15" s="92"/>
      <c r="AI15" s="92"/>
      <c r="AJ15" s="92"/>
      <c r="AK15" s="92"/>
      <c r="AL15" s="92"/>
      <c r="AM15" s="92"/>
    </row>
    <row r="16" spans="1:39" x14ac:dyDescent="0.25">
      <c r="A16" s="33" t="str">
        <f>DROPDOWN!L14</f>
        <v>Rsch | Energie</v>
      </c>
      <c r="B16" s="33" t="str">
        <f>INDEX(DROPDOWN!$I$8:$I$10,MATCH(Werte_TOP5!D16,DROPDOWN!$J$8:$J$10,0))</f>
        <v>Ressourcenschonung</v>
      </c>
      <c r="C16" s="33"/>
      <c r="D16" s="33" t="str">
        <f>DROPDOWN!O14</f>
        <v>Rsch</v>
      </c>
      <c r="E16" s="33" t="str">
        <f>DROPDOWN!P14</f>
        <v>Energie</v>
      </c>
      <c r="F16" s="33"/>
      <c r="G16" s="262">
        <f>AVERAGEIFS(Werte_Auswertung!$BD$7:$BW$47,Werte_Auswertung!$C$7:$V$47,Werte_TOP5!E16)</f>
        <v>0.5</v>
      </c>
      <c r="J16" s="30"/>
      <c r="K16" s="30"/>
      <c r="L16" s="30"/>
      <c r="M16" s="30"/>
      <c r="N16" s="30"/>
      <c r="O16" s="30">
        <f>SUMIFS(Werte_Auswertung!$AM$7:$AQ$47,Werte_Auswertung!$C$7:$G$47,Werte_TOP5!E16)</f>
        <v>6</v>
      </c>
      <c r="P16" s="112">
        <f>SUMIFS(Werte_Auswertung!AM$7:AM$47,Werte_Auswertung!C$7:C$47,Werte_TOP5!$E16)</f>
        <v>0</v>
      </c>
      <c r="Q16" s="112">
        <f>SUMIFS(Werte_Auswertung!AN$7:AN$47,Werte_Auswertung!D$7:D$47,Werte_TOP5!$E16)</f>
        <v>2</v>
      </c>
      <c r="R16" s="112">
        <f>SUMIFS(Werte_Auswertung!AO$7:AO$47,Werte_Auswertung!E$7:E$47,Werte_TOP5!$E16)</f>
        <v>0</v>
      </c>
      <c r="S16" s="112">
        <f>SUMIFS(Werte_Auswertung!AP$7:AP$47,Werte_Auswertung!F$7:F$47,Werte_TOP5!$E16)</f>
        <v>3</v>
      </c>
      <c r="T16" s="112">
        <f>SUMIFS(Werte_Auswertung!AQ$7:AQ$47,Werte_Auswertung!G$7:G$47,Werte_TOP5!$E16)</f>
        <v>1</v>
      </c>
      <c r="U16" s="30"/>
      <c r="V16" s="112">
        <f t="shared" si="1"/>
        <v>0</v>
      </c>
      <c r="W16" s="112">
        <f t="shared" si="0"/>
        <v>0.33333333333333331</v>
      </c>
      <c r="X16" s="112">
        <f t="shared" si="0"/>
        <v>0</v>
      </c>
      <c r="Y16" s="112">
        <f t="shared" si="0"/>
        <v>0.5</v>
      </c>
      <c r="Z16" s="112">
        <f t="shared" si="0"/>
        <v>0.16666666666666666</v>
      </c>
      <c r="AA16" s="92"/>
      <c r="AB16" s="92"/>
      <c r="AC16" s="92"/>
      <c r="AD16" s="92"/>
      <c r="AE16" s="92"/>
      <c r="AF16" s="92"/>
      <c r="AG16" s="92"/>
      <c r="AH16" s="92"/>
      <c r="AI16" s="92"/>
      <c r="AJ16" s="92"/>
      <c r="AK16" s="92"/>
      <c r="AL16" s="92"/>
      <c r="AM16" s="92"/>
    </row>
    <row r="17" spans="1:39" x14ac:dyDescent="0.25">
      <c r="A17" s="33" t="str">
        <f>DROPDOWN!L15</f>
        <v>Rsch | Fläche und Boden</v>
      </c>
      <c r="B17" s="33" t="str">
        <f>INDEX(DROPDOWN!$I$8:$I$10,MATCH(Werte_TOP5!D17,DROPDOWN!$J$8:$J$10,0))</f>
        <v>Ressourcenschonung</v>
      </c>
      <c r="C17" s="33"/>
      <c r="D17" s="33" t="str">
        <f>DROPDOWN!O15</f>
        <v>Rsch</v>
      </c>
      <c r="E17" s="33" t="str">
        <f>DROPDOWN!P15</f>
        <v>Fläche und Boden</v>
      </c>
      <c r="F17" s="33"/>
      <c r="G17" s="262">
        <f>AVERAGEIFS(Werte_Auswertung!$BD$7:$BW$47,Werte_Auswertung!$C$7:$V$47,Werte_TOP5!E17)</f>
        <v>1.6666666666666667</v>
      </c>
      <c r="J17" s="30"/>
      <c r="K17" s="30"/>
      <c r="L17" s="30"/>
      <c r="M17" s="30"/>
      <c r="N17" s="30"/>
      <c r="O17" s="30">
        <f>SUMIFS(Werte_Auswertung!$AM$7:$AQ$47,Werte_Auswertung!$C$7:$G$47,Werte_TOP5!E17)</f>
        <v>6</v>
      </c>
      <c r="P17" s="112">
        <f>SUMIFS(Werte_Auswertung!AM$7:AM$47,Werte_Auswertung!C$7:C$47,Werte_TOP5!$E17)</f>
        <v>0</v>
      </c>
      <c r="Q17" s="112">
        <f>SUMIFS(Werte_Auswertung!AN$7:AN$47,Werte_Auswertung!D$7:D$47,Werte_TOP5!$E17)</f>
        <v>0</v>
      </c>
      <c r="R17" s="112">
        <f>SUMIFS(Werte_Auswertung!AO$7:AO$47,Werte_Auswertung!E$7:E$47,Werte_TOP5!$E17)</f>
        <v>1</v>
      </c>
      <c r="S17" s="112">
        <f>SUMIFS(Werte_Auswertung!AP$7:AP$47,Werte_Auswertung!F$7:F$47,Werte_TOP5!$E17)</f>
        <v>0</v>
      </c>
      <c r="T17" s="112">
        <f>SUMIFS(Werte_Auswertung!AQ$7:AQ$47,Werte_Auswertung!G$7:G$47,Werte_TOP5!$E17)</f>
        <v>5</v>
      </c>
      <c r="U17" s="30"/>
      <c r="V17" s="112">
        <f t="shared" ref="V17:V20" si="2">P17/$O17</f>
        <v>0</v>
      </c>
      <c r="W17" s="112">
        <f t="shared" ref="W17:W20" si="3">Q17/$O17</f>
        <v>0</v>
      </c>
      <c r="X17" s="112">
        <f t="shared" ref="X17:X20" si="4">R17/$O17</f>
        <v>0.16666666666666666</v>
      </c>
      <c r="Y17" s="112">
        <f t="shared" ref="Y17:Y20" si="5">S17/$O17</f>
        <v>0</v>
      </c>
      <c r="Z17" s="112">
        <f t="shared" ref="Z17:Z20" si="6">T17/$O17</f>
        <v>0.83333333333333337</v>
      </c>
      <c r="AA17" s="92"/>
      <c r="AB17" s="92"/>
      <c r="AC17" s="92"/>
      <c r="AD17" s="92"/>
      <c r="AE17" s="92"/>
      <c r="AF17" s="92"/>
      <c r="AG17" s="92"/>
      <c r="AH17" s="92"/>
      <c r="AI17" s="92"/>
      <c r="AJ17" s="92"/>
      <c r="AK17" s="92"/>
      <c r="AL17" s="92"/>
      <c r="AM17" s="92"/>
    </row>
    <row r="18" spans="1:39" x14ac:dyDescent="0.25">
      <c r="A18" s="33" t="str">
        <f>DROPDOWN!L16</f>
        <v>Rsch | Rohstoffe</v>
      </c>
      <c r="B18" s="33" t="str">
        <f>INDEX(DROPDOWN!$I$8:$I$10,MATCH(Werte_TOP5!D18,DROPDOWN!$J$8:$J$10,0))</f>
        <v>Ressourcenschonung</v>
      </c>
      <c r="C18" s="33"/>
      <c r="D18" s="33" t="str">
        <f>DROPDOWN!O16</f>
        <v>Rsch</v>
      </c>
      <c r="E18" s="33" t="str">
        <f>DROPDOWN!P16</f>
        <v>Rohstoffe</v>
      </c>
      <c r="F18" s="33"/>
      <c r="G18" s="262">
        <f>AVERAGEIFS(Werte_Auswertung!$BD$7:$BW$47,Werte_Auswertung!$C$7:$V$47,Werte_TOP5!E18)</f>
        <v>1.1666666666666667</v>
      </c>
      <c r="J18" s="30"/>
      <c r="K18" s="30"/>
      <c r="L18" s="30"/>
      <c r="M18" s="30"/>
      <c r="N18" s="30"/>
      <c r="O18" s="30">
        <f>SUMIFS(Werte_Auswertung!$AM$7:$AQ$47,Werte_Auswertung!$C$7:$G$47,Werte_TOP5!E18)</f>
        <v>6</v>
      </c>
      <c r="P18" s="112">
        <f>SUMIFS(Werte_Auswertung!AM$7:AM$47,Werte_Auswertung!C$7:C$47,Werte_TOP5!$E18)</f>
        <v>0</v>
      </c>
      <c r="Q18" s="112">
        <f>SUMIFS(Werte_Auswertung!AN$7:AN$47,Werte_Auswertung!D$7:D$47,Werte_TOP5!$E18)</f>
        <v>1</v>
      </c>
      <c r="R18" s="112">
        <f>SUMIFS(Werte_Auswertung!AO$7:AO$47,Werte_Auswertung!E$7:E$47,Werte_TOP5!$E18)</f>
        <v>0</v>
      </c>
      <c r="S18" s="112">
        <f>SUMIFS(Werte_Auswertung!AP$7:AP$47,Werte_Auswertung!F$7:F$47,Werte_TOP5!$E18)</f>
        <v>2</v>
      </c>
      <c r="T18" s="112">
        <f>SUMIFS(Werte_Auswertung!AQ$7:AQ$47,Werte_Auswertung!G$7:G$47,Werte_TOP5!$E18)</f>
        <v>3</v>
      </c>
      <c r="U18" s="30"/>
      <c r="V18" s="112">
        <f t="shared" si="2"/>
        <v>0</v>
      </c>
      <c r="W18" s="112">
        <f t="shared" si="3"/>
        <v>0.16666666666666666</v>
      </c>
      <c r="X18" s="112">
        <f t="shared" si="4"/>
        <v>0</v>
      </c>
      <c r="Y18" s="112">
        <f t="shared" si="5"/>
        <v>0.33333333333333331</v>
      </c>
      <c r="Z18" s="112">
        <f t="shared" si="6"/>
        <v>0.5</v>
      </c>
      <c r="AA18" s="92"/>
      <c r="AB18" s="92"/>
      <c r="AC18" s="92"/>
      <c r="AD18" s="92"/>
      <c r="AE18" s="92"/>
      <c r="AF18" s="92"/>
      <c r="AG18" s="92"/>
      <c r="AH18" s="92"/>
      <c r="AI18" s="92"/>
      <c r="AJ18" s="92"/>
      <c r="AK18" s="92"/>
      <c r="AL18" s="92"/>
      <c r="AM18" s="92"/>
    </row>
    <row r="19" spans="1:39" x14ac:dyDescent="0.25">
      <c r="A19" s="33" t="str">
        <f>DROPDOWN!L17</f>
        <v>Rsch | Wasser und Gewässer</v>
      </c>
      <c r="B19" s="33" t="str">
        <f>INDEX(DROPDOWN!$I$8:$I$10,MATCH(Werte_TOP5!D19,DROPDOWN!$J$8:$J$10,0))</f>
        <v>Ressourcenschonung</v>
      </c>
      <c r="C19" s="33"/>
      <c r="D19" s="33" t="str">
        <f>DROPDOWN!O17</f>
        <v>Rsch</v>
      </c>
      <c r="E19" s="33" t="str">
        <f>DROPDOWN!P17</f>
        <v>Wasser und Gewässer</v>
      </c>
      <c r="F19" s="33"/>
      <c r="G19" s="262">
        <f>AVERAGEIFS(Werte_Auswertung!$BD$7:$BW$47,Werte_Auswertung!$C$7:$V$47,Werte_TOP5!E19)</f>
        <v>0.33333333333333331</v>
      </c>
      <c r="J19" s="30"/>
      <c r="K19" s="30"/>
      <c r="L19" s="30"/>
      <c r="M19" s="30"/>
      <c r="N19" s="30"/>
      <c r="O19" s="30">
        <f>SUMIFS(Werte_Auswertung!$AM$7:$AQ$47,Werte_Auswertung!$C$7:$G$47,Werte_TOP5!E19)</f>
        <v>6</v>
      </c>
      <c r="P19" s="112">
        <f>SUMIFS(Werte_Auswertung!AM$7:AM$47,Werte_Auswertung!C$7:C$47,Werte_TOP5!$E19)</f>
        <v>0</v>
      </c>
      <c r="Q19" s="112">
        <f>SUMIFS(Werte_Auswertung!AN$7:AN$47,Werte_Auswertung!D$7:D$47,Werte_TOP5!$E19)</f>
        <v>2</v>
      </c>
      <c r="R19" s="112">
        <f>SUMIFS(Werte_Auswertung!AO$7:AO$47,Werte_Auswertung!E$7:E$47,Werte_TOP5!$E19)</f>
        <v>1</v>
      </c>
      <c r="S19" s="112">
        <f>SUMIFS(Werte_Auswertung!AP$7:AP$47,Werte_Auswertung!F$7:F$47,Werte_TOP5!$E19)</f>
        <v>2</v>
      </c>
      <c r="T19" s="112">
        <f>SUMIFS(Werte_Auswertung!AQ$7:AQ$47,Werte_Auswertung!G$7:G$47,Werte_TOP5!$E19)</f>
        <v>1</v>
      </c>
      <c r="U19" s="30"/>
      <c r="V19" s="112">
        <f t="shared" si="2"/>
        <v>0</v>
      </c>
      <c r="W19" s="112">
        <f t="shared" si="3"/>
        <v>0.33333333333333331</v>
      </c>
      <c r="X19" s="112">
        <f t="shared" si="4"/>
        <v>0.16666666666666666</v>
      </c>
      <c r="Y19" s="112">
        <f t="shared" si="5"/>
        <v>0.33333333333333331</v>
      </c>
      <c r="Z19" s="112">
        <f t="shared" si="6"/>
        <v>0.16666666666666666</v>
      </c>
      <c r="AA19" s="92"/>
      <c r="AB19" s="92"/>
      <c r="AC19" s="92"/>
      <c r="AD19" s="92"/>
      <c r="AE19" s="92"/>
      <c r="AF19" s="92"/>
      <c r="AG19" s="92"/>
      <c r="AH19" s="92"/>
      <c r="AI19" s="92"/>
      <c r="AJ19" s="92"/>
      <c r="AK19" s="92"/>
      <c r="AL19" s="92"/>
      <c r="AM19" s="92"/>
    </row>
    <row r="20" spans="1:39" x14ac:dyDescent="0.25">
      <c r="A20" s="33" t="str">
        <f>DROPDOWN!L18</f>
        <v>Rsch | Emissionen und Abfall</v>
      </c>
      <c r="B20" s="33" t="str">
        <f>INDEX(DROPDOWN!$I$8:$I$10,MATCH(Werte_TOP5!D20,DROPDOWN!$J$8:$J$10,0))</f>
        <v>Ressourcenschonung</v>
      </c>
      <c r="C20" s="33"/>
      <c r="D20" s="33" t="str">
        <f>DROPDOWN!O18</f>
        <v>Rsch</v>
      </c>
      <c r="E20" s="33" t="str">
        <f>DROPDOWN!P18</f>
        <v>Emissionen und Abfall</v>
      </c>
      <c r="F20" s="33"/>
      <c r="G20" s="262">
        <f>AVERAGEIFS(Werte_Auswertung!$BD$7:$BW$47,Werte_Auswertung!$C$7:$V$47,Werte_TOP5!E20)</f>
        <v>-0.16666666666666666</v>
      </c>
      <c r="H20" s="30"/>
      <c r="I20" s="30"/>
      <c r="J20" s="30"/>
      <c r="K20" s="30"/>
      <c r="L20" s="30"/>
      <c r="M20" s="30"/>
      <c r="N20" s="112"/>
      <c r="O20" s="30">
        <f>SUMIFS(Werte_Auswertung!$AM$7:$AQ$47,Werte_Auswertung!$C$7:$G$47,Werte_TOP5!E20)</f>
        <v>12</v>
      </c>
      <c r="P20" s="112">
        <f>SUMIFS(Werte_Auswertung!AM$7:AM$47,Werte_Auswertung!C$7:C$47,Werte_TOP5!$E20)</f>
        <v>3</v>
      </c>
      <c r="Q20" s="112">
        <f>SUMIFS(Werte_Auswertung!AN$7:AN$47,Werte_Auswertung!D$7:D$47,Werte_TOP5!$E20)</f>
        <v>2</v>
      </c>
      <c r="R20" s="112">
        <f>SUMIFS(Werte_Auswertung!AO$7:AO$47,Werte_Auswertung!E$7:E$47,Werte_TOP5!$E20)</f>
        <v>2</v>
      </c>
      <c r="S20" s="112">
        <f>SUMIFS(Werte_Auswertung!AP$7:AP$47,Werte_Auswertung!F$7:F$47,Werte_TOP5!$E20)</f>
        <v>4</v>
      </c>
      <c r="T20" s="112">
        <f>SUMIFS(Werte_Auswertung!AQ$7:AQ$47,Werte_Auswertung!G$7:G$47,Werte_TOP5!$E20)</f>
        <v>1</v>
      </c>
      <c r="U20" s="30"/>
      <c r="V20" s="112">
        <f t="shared" si="2"/>
        <v>0.25</v>
      </c>
      <c r="W20" s="112">
        <f t="shared" si="3"/>
        <v>0.16666666666666666</v>
      </c>
      <c r="X20" s="112">
        <f t="shared" si="4"/>
        <v>0.16666666666666666</v>
      </c>
      <c r="Y20" s="112">
        <f t="shared" si="5"/>
        <v>0.33333333333333331</v>
      </c>
      <c r="Z20" s="112">
        <f t="shared" si="6"/>
        <v>8.3333333333333329E-2</v>
      </c>
      <c r="AA20" s="92"/>
      <c r="AB20" s="92"/>
      <c r="AC20" s="92"/>
      <c r="AD20" s="92"/>
      <c r="AE20" s="92"/>
      <c r="AF20" s="92"/>
      <c r="AG20" s="92"/>
      <c r="AH20" s="92"/>
      <c r="AI20" s="92"/>
      <c r="AJ20" s="92"/>
      <c r="AK20" s="92"/>
      <c r="AL20" s="92"/>
      <c r="AM20" s="92"/>
    </row>
    <row r="21" spans="1:39" x14ac:dyDescent="0.25">
      <c r="A21" s="33" t="str">
        <f>DROPDOWN!L19</f>
        <v>Rsch | Lebensräume und Arten</v>
      </c>
      <c r="B21" s="33" t="str">
        <f>INDEX(DROPDOWN!$I$8:$I$10,MATCH(Werte_TOP5!D21,DROPDOWN!$J$8:$J$10,0))</f>
        <v>Ressourcenschonung</v>
      </c>
      <c r="C21" s="33"/>
      <c r="D21" s="33" t="str">
        <f>DROPDOWN!O19</f>
        <v>Rsch</v>
      </c>
      <c r="E21" s="33" t="str">
        <f>DROPDOWN!P19</f>
        <v>Lebensräume und Arten</v>
      </c>
      <c r="F21" s="33"/>
      <c r="G21" s="262">
        <f>AVERAGEIFS(Werte_Auswertung!$BD$7:$BW$47,Werte_Auswertung!$C$7:$V$47,Werte_TOP5!E21)</f>
        <v>1.2</v>
      </c>
      <c r="H21" s="30"/>
      <c r="I21" s="30"/>
      <c r="J21" s="30"/>
      <c r="K21" s="30"/>
      <c r="L21" s="30"/>
      <c r="M21" s="30"/>
      <c r="N21" s="112"/>
      <c r="O21" s="30">
        <f>SUMIFS(Werte_Auswertung!$AM$7:$AQ$47,Werte_Auswertung!$C$7:$G$47,Werte_TOP5!E21)</f>
        <v>5</v>
      </c>
      <c r="P21" s="112">
        <f>SUMIFS(Werte_Auswertung!AM$7:AM$47,Werte_Auswertung!C$7:C$47,Werte_TOP5!$E21)</f>
        <v>0</v>
      </c>
      <c r="Q21" s="112">
        <f>SUMIFS(Werte_Auswertung!AN$7:AN$47,Werte_Auswertung!D$7:D$47,Werte_TOP5!$E21)</f>
        <v>0</v>
      </c>
      <c r="R21" s="112">
        <f>SUMIFS(Werte_Auswertung!AO$7:AO$47,Werte_Auswertung!E$7:E$47,Werte_TOP5!$E21)</f>
        <v>1</v>
      </c>
      <c r="S21" s="112">
        <f>SUMIFS(Werte_Auswertung!AP$7:AP$47,Werte_Auswertung!F$7:F$47,Werte_TOP5!$E21)</f>
        <v>2</v>
      </c>
      <c r="T21" s="112">
        <f>SUMIFS(Werte_Auswertung!AQ$7:AQ$47,Werte_Auswertung!G$7:G$47,Werte_TOP5!$E21)</f>
        <v>2</v>
      </c>
      <c r="U21" s="30"/>
      <c r="V21" s="112">
        <f t="shared" ref="V21:V22" si="7">P21/$O21</f>
        <v>0</v>
      </c>
      <c r="W21" s="112">
        <f t="shared" ref="W21:W22" si="8">Q21/$O21</f>
        <v>0</v>
      </c>
      <c r="X21" s="112">
        <f t="shared" ref="X21:X22" si="9">R21/$O21</f>
        <v>0.2</v>
      </c>
      <c r="Y21" s="112">
        <f t="shared" ref="Y21:Y22" si="10">S21/$O21</f>
        <v>0.4</v>
      </c>
      <c r="Z21" s="112">
        <f t="shared" ref="Z21:Z22" si="11">T21/$O21</f>
        <v>0.4</v>
      </c>
      <c r="AA21" s="92"/>
      <c r="AB21" s="92"/>
      <c r="AC21" s="92"/>
      <c r="AD21" s="92"/>
      <c r="AE21" s="92"/>
      <c r="AF21" s="92"/>
      <c r="AG21" s="92"/>
      <c r="AH21" s="92"/>
      <c r="AI21" s="92"/>
      <c r="AJ21" s="92"/>
      <c r="AK21" s="92"/>
      <c r="AL21" s="92"/>
      <c r="AM21" s="92"/>
    </row>
    <row r="22" spans="1:39" x14ac:dyDescent="0.25">
      <c r="A22" s="33" t="str">
        <f>DROPDOWN!L20</f>
        <v>Rsch | Nicht stoffgebundene Potenziale</v>
      </c>
      <c r="B22" s="33" t="str">
        <f>INDEX(DROPDOWN!$I$8:$I$10,MATCH(Werte_TOP5!D22,DROPDOWN!$J$8:$J$10,0))</f>
        <v>Ressourcenschonung</v>
      </c>
      <c r="C22" s="33"/>
      <c r="D22" s="33" t="str">
        <f>DROPDOWN!O20</f>
        <v>Rsch</v>
      </c>
      <c r="E22" s="33" t="str">
        <f>DROPDOWN!P20</f>
        <v>Nicht stoffgebundene Potenziale</v>
      </c>
      <c r="F22" s="33"/>
      <c r="G22" s="262">
        <f>AVERAGEIFS(Werte_Auswertung!$BD$7:$BW$47,Werte_Auswertung!$C$7:$V$47,Werte_TOP5!E22)</f>
        <v>1.3333333333333333</v>
      </c>
      <c r="H22" s="30"/>
      <c r="I22" s="30"/>
      <c r="J22" s="30"/>
      <c r="K22" s="30"/>
      <c r="L22" s="30"/>
      <c r="M22" s="30"/>
      <c r="N22" s="112"/>
      <c r="O22" s="30">
        <f>SUMIFS(Werte_Auswertung!$AM$7:$AQ$47,Werte_Auswertung!$C$7:$G$47,Werte_TOP5!E22)</f>
        <v>3</v>
      </c>
      <c r="P22" s="112">
        <f>SUMIFS(Werte_Auswertung!AM$7:AM$47,Werte_Auswertung!C$7:C$47,Werte_TOP5!$E22)</f>
        <v>0</v>
      </c>
      <c r="Q22" s="112">
        <f>SUMIFS(Werte_Auswertung!AN$7:AN$47,Werte_Auswertung!D$7:D$47,Werte_TOP5!$E22)</f>
        <v>0</v>
      </c>
      <c r="R22" s="112">
        <f>SUMIFS(Werte_Auswertung!AO$7:AO$47,Werte_Auswertung!E$7:E$47,Werte_TOP5!$E22)</f>
        <v>0</v>
      </c>
      <c r="S22" s="112">
        <f>SUMIFS(Werte_Auswertung!AP$7:AP$47,Werte_Auswertung!F$7:F$47,Werte_TOP5!$E22)</f>
        <v>2</v>
      </c>
      <c r="T22" s="112">
        <f>SUMIFS(Werte_Auswertung!AQ$7:AQ$47,Werte_Auswertung!G$7:G$47,Werte_TOP5!$E22)</f>
        <v>1</v>
      </c>
      <c r="U22" s="30"/>
      <c r="V22" s="112">
        <f t="shared" si="7"/>
        <v>0</v>
      </c>
      <c r="W22" s="112">
        <f t="shared" si="8"/>
        <v>0</v>
      </c>
      <c r="X22" s="112">
        <f t="shared" si="9"/>
        <v>0</v>
      </c>
      <c r="Y22" s="112">
        <f t="shared" si="10"/>
        <v>0.66666666666666663</v>
      </c>
      <c r="Z22" s="112">
        <f t="shared" si="11"/>
        <v>0.33333333333333331</v>
      </c>
      <c r="AA22" s="92"/>
      <c r="AB22" s="92"/>
      <c r="AC22" s="92"/>
      <c r="AD22" s="92"/>
      <c r="AE22" s="92"/>
      <c r="AF22" s="92"/>
      <c r="AG22" s="92"/>
      <c r="AH22" s="92"/>
      <c r="AI22" s="92"/>
      <c r="AJ22" s="92"/>
      <c r="AK22" s="92"/>
      <c r="AL22" s="92"/>
      <c r="AM22" s="92"/>
    </row>
    <row r="23" spans="1:39" x14ac:dyDescent="0.25">
      <c r="A23" s="33"/>
      <c r="B23" s="33"/>
      <c r="C23" s="33"/>
      <c r="D23" s="235"/>
      <c r="E23" s="15"/>
      <c r="F23" s="15"/>
      <c r="G23" s="262"/>
      <c r="H23" s="30"/>
      <c r="I23" s="30"/>
      <c r="J23" s="30"/>
      <c r="K23" s="30"/>
      <c r="L23" s="30"/>
      <c r="M23" s="30"/>
      <c r="N23" s="112"/>
      <c r="O23" s="112"/>
      <c r="P23" s="112"/>
      <c r="Q23" s="112"/>
      <c r="R23" s="112"/>
      <c r="S23" s="30"/>
      <c r="T23" s="92"/>
      <c r="U23" s="92"/>
      <c r="V23" s="92"/>
      <c r="W23" s="92"/>
      <c r="X23" s="92"/>
      <c r="Y23" s="92"/>
      <c r="Z23" s="92"/>
      <c r="AA23" s="92"/>
      <c r="AB23" s="92"/>
      <c r="AC23" s="92"/>
      <c r="AD23" s="92"/>
      <c r="AE23" s="92"/>
      <c r="AF23" s="92"/>
      <c r="AG23" s="92"/>
      <c r="AH23" s="92"/>
      <c r="AI23" s="92"/>
      <c r="AJ23" s="92"/>
      <c r="AK23" s="92"/>
      <c r="AL23" s="92"/>
      <c r="AM23" s="92"/>
    </row>
    <row r="24" spans="1:39" x14ac:dyDescent="0.25">
      <c r="A24" s="115" t="s">
        <v>120</v>
      </c>
      <c r="B24" s="115" t="s">
        <v>8</v>
      </c>
      <c r="C24" s="115" t="s">
        <v>161</v>
      </c>
      <c r="D24" s="115"/>
      <c r="E24" s="115" t="s">
        <v>39</v>
      </c>
      <c r="F24" s="15"/>
      <c r="G24" s="261" t="s">
        <v>68</v>
      </c>
      <c r="H24" s="261" t="s">
        <v>166</v>
      </c>
      <c r="I24" s="30"/>
      <c r="J24" s="30"/>
      <c r="K24" s="30"/>
      <c r="L24" s="30"/>
      <c r="M24" s="30"/>
      <c r="N24" s="112"/>
      <c r="O24" s="112"/>
      <c r="P24" s="112"/>
      <c r="Q24" s="112"/>
      <c r="R24" s="112"/>
      <c r="S24" s="30"/>
      <c r="T24" s="92"/>
      <c r="U24" s="92"/>
      <c r="V24" s="92"/>
      <c r="W24" s="92"/>
      <c r="X24" s="92"/>
      <c r="Y24" s="92"/>
      <c r="Z24" s="92"/>
      <c r="AA24" s="92"/>
      <c r="AB24" s="92"/>
      <c r="AC24" s="92"/>
      <c r="AD24" s="92"/>
      <c r="AE24" s="92"/>
      <c r="AF24" s="92"/>
      <c r="AG24" s="92"/>
      <c r="AH24" s="92"/>
      <c r="AI24" s="92"/>
      <c r="AJ24" s="92"/>
      <c r="AK24" s="92"/>
      <c r="AL24" s="92"/>
      <c r="AM24" s="92"/>
    </row>
    <row r="25" spans="1:39" s="255" customFormat="1" x14ac:dyDescent="0.25">
      <c r="A25" s="256" t="s">
        <v>159</v>
      </c>
      <c r="B25" s="250"/>
      <c r="C25" s="250"/>
      <c r="D25" s="251"/>
      <c r="E25" s="247"/>
      <c r="F25" s="247"/>
      <c r="G25" s="263"/>
      <c r="H25" s="252"/>
      <c r="I25" s="252"/>
      <c r="J25" s="252"/>
      <c r="K25" s="252"/>
      <c r="L25" s="252"/>
      <c r="M25" s="252"/>
      <c r="N25" s="253"/>
      <c r="O25" s="253"/>
      <c r="P25" s="253"/>
      <c r="Q25" s="253"/>
      <c r="R25" s="253"/>
      <c r="S25" s="252"/>
      <c r="T25" s="254"/>
      <c r="U25" s="254"/>
      <c r="V25" s="254"/>
      <c r="W25" s="254"/>
      <c r="X25" s="254"/>
      <c r="Y25" s="254"/>
      <c r="Z25" s="254"/>
      <c r="AA25" s="254"/>
      <c r="AB25" s="254"/>
      <c r="AC25" s="254"/>
      <c r="AD25" s="254"/>
      <c r="AE25" s="254"/>
      <c r="AF25" s="254"/>
      <c r="AG25" s="254"/>
      <c r="AH25" s="254"/>
      <c r="AI25" s="254"/>
      <c r="AJ25" s="254"/>
      <c r="AK25" s="254"/>
      <c r="AL25" s="254"/>
      <c r="AM25" s="254"/>
    </row>
    <row r="26" spans="1:39" x14ac:dyDescent="0.25">
      <c r="B26" s="33"/>
      <c r="D26" s="235"/>
      <c r="E26" s="15"/>
      <c r="F26" s="15"/>
      <c r="G26" s="262"/>
      <c r="H26" s="30"/>
      <c r="I26" s="30"/>
      <c r="J26" s="30"/>
      <c r="K26" s="30"/>
      <c r="L26" s="30"/>
      <c r="M26" s="30"/>
      <c r="N26" s="112"/>
      <c r="O26" s="112"/>
      <c r="P26" s="112"/>
      <c r="Q26" s="112"/>
      <c r="R26" s="112"/>
      <c r="S26" s="30"/>
      <c r="T26" s="92"/>
      <c r="U26" s="92"/>
      <c r="V26" s="92"/>
      <c r="W26" s="92"/>
      <c r="X26" s="92"/>
      <c r="Y26" s="92"/>
      <c r="Z26" s="92"/>
      <c r="AA26" s="92"/>
      <c r="AB26" s="92"/>
      <c r="AC26" s="92"/>
      <c r="AD26" s="92"/>
      <c r="AE26" s="92"/>
      <c r="AF26" s="92"/>
      <c r="AG26" s="92"/>
      <c r="AH26" s="92"/>
      <c r="AI26" s="92"/>
      <c r="AJ26" s="92"/>
      <c r="AK26" s="92"/>
      <c r="AL26" s="92"/>
      <c r="AM26" s="92"/>
    </row>
    <row r="27" spans="1:39" x14ac:dyDescent="0.25">
      <c r="A27" s="135" t="str">
        <f>INDEX(Werte_Auswertung!$B$7:$B$47,MATCH(E27,Werte_Auswertung!$X$7:$X$47,0))</f>
        <v>Rsch</v>
      </c>
      <c r="B27" s="135" t="str">
        <f>INDEX(Werte_Auswertung!$C$7:$C$47,MATCH(E27,Werte_Auswertung!$X$7:$X$47,0))</f>
        <v>Fläche und Boden</v>
      </c>
      <c r="C27" s="33">
        <v>1</v>
      </c>
      <c r="D27" s="367">
        <f>INDEX(Werte_Auswertung!$W$7:$W$47,MATCH(Werte_TOP5!E27,Werte_Auswertung!$X$7:$X$47,0))</f>
        <v>18</v>
      </c>
      <c r="E27" s="15" t="str">
        <f>INDEX(Werte_Auswertung!$X$7:$X$47,MATCH(LARGE(Werte_Auswertung!$Z$7:$Z$47,C27),Werte_Auswertung!$Z$7:$Z$47,0))</f>
        <v>Flächeninanspruchnahme</v>
      </c>
      <c r="F27" s="15"/>
      <c r="G27" s="262">
        <f>INDEX(Werte_Auswertung!$Y$7:$Y$47,MATCH(Werte_TOP5!E27,Werte_Auswertung!$X$7:$X$47,0))</f>
        <v>2</v>
      </c>
      <c r="H27" s="262">
        <f>INDEX(Werte_Auswertung!$AU$7:$AU$47,MATCH(Werte_TOP5!E27,Werte_Auswertung!$X$7:$X$47,0))</f>
        <v>3.0000000000000001E-6</v>
      </c>
      <c r="I27" s="30"/>
      <c r="J27" s="30"/>
      <c r="K27" s="30"/>
      <c r="L27" s="30"/>
      <c r="M27" s="30"/>
      <c r="N27" s="112"/>
      <c r="O27" s="112"/>
      <c r="P27" s="112"/>
      <c r="Q27" s="112"/>
      <c r="R27" s="112"/>
      <c r="S27" s="30"/>
      <c r="T27" s="92"/>
      <c r="U27" s="92"/>
      <c r="V27" s="135">
        <f>INDEX(Werte_Auswertung!AG$7:AG$47,MATCH($E27,Werte_Auswertung!$X$7:$X$47,0))</f>
        <v>0</v>
      </c>
      <c r="W27" s="135">
        <f>INDEX(Werte_Auswertung!AH$7:AH$47,MATCH($E27,Werte_Auswertung!$X$7:$X$47,0))</f>
        <v>0</v>
      </c>
      <c r="X27" s="135">
        <f>INDEX(Werte_Auswertung!AI$7:AI$47,MATCH($E27,Werte_Auswertung!$X$7:$X$47,0))</f>
        <v>0</v>
      </c>
      <c r="Y27" s="135">
        <f>INDEX(Werte_Auswertung!AJ$7:AJ$47,MATCH($E27,Werte_Auswertung!$X$7:$X$47,0))</f>
        <v>0</v>
      </c>
      <c r="Z27" s="135">
        <f>INDEX(Werte_Auswertung!AK$7:AK$47,MATCH($E27,Werte_Auswertung!$X$7:$X$47,0))</f>
        <v>1</v>
      </c>
      <c r="AA27" s="92"/>
      <c r="AB27" s="92"/>
      <c r="AC27" s="92"/>
      <c r="AD27" s="92"/>
      <c r="AE27" s="92"/>
      <c r="AF27" s="92"/>
      <c r="AG27" s="92"/>
      <c r="AH27" s="92"/>
      <c r="AI27" s="92"/>
      <c r="AJ27" s="92"/>
      <c r="AK27" s="92"/>
      <c r="AL27" s="92"/>
      <c r="AM27" s="92"/>
    </row>
    <row r="28" spans="1:39" ht="15" customHeight="1" x14ac:dyDescent="0.25">
      <c r="A28" s="135" t="str">
        <f>INDEX(Werte_Auswertung!$B$7:$B$47,MATCH(E28,Werte_Auswertung!$X$7:$X$47,0))</f>
        <v>Rsch</v>
      </c>
      <c r="B28" s="135" t="str">
        <f>INDEX(Werte_Auswertung!$C$7:$C$47,MATCH(E28,Werte_Auswertung!$X$7:$X$47,0))</f>
        <v>Rohstoffe</v>
      </c>
      <c r="C28" s="33">
        <v>2</v>
      </c>
      <c r="D28" s="367">
        <f>INDEX(Werte_Auswertung!$W$7:$W$47,MATCH(Werte_TOP5!E28,Werte_Auswertung!$X$7:$X$47,0))</f>
        <v>20</v>
      </c>
      <c r="E28" s="15" t="str">
        <f>INDEX(Werte_Auswertung!$X$7:$X$47,MATCH(LARGE(Werte_Auswertung!$Z$7:$Z$47,C28),Werte_Auswertung!$Z$7:$Z$47,0))</f>
        <v>Rohstoffbedarf</v>
      </c>
      <c r="F28" s="15"/>
      <c r="G28" s="262">
        <f>INDEX(Werte_Auswertung!$Y$7:$Y$47,MATCH(Werte_TOP5!E28,Werte_Auswertung!$X$7:$X$47,0))</f>
        <v>1.6666666666666667</v>
      </c>
      <c r="H28" s="262">
        <f>INDEX(Werte_Auswertung!$AU$7:$AU$47,MATCH(Werte_TOP5!E28,Werte_Auswertung!$X$7:$X$47,0))</f>
        <v>0.50000319999999998</v>
      </c>
      <c r="I28" s="30"/>
      <c r="J28" s="30"/>
      <c r="K28" s="30"/>
      <c r="L28" s="30"/>
      <c r="M28" s="30"/>
      <c r="N28" s="112"/>
      <c r="O28" s="112"/>
      <c r="P28" s="112"/>
      <c r="Q28" s="112"/>
      <c r="R28" s="112"/>
      <c r="S28" s="30"/>
      <c r="T28" s="92"/>
      <c r="U28" s="92"/>
      <c r="V28" s="135">
        <f>INDEX(Werte_Auswertung!AG$7:AG$47,MATCH($E28,Werte_Auswertung!$X$7:$X$47,0))</f>
        <v>0</v>
      </c>
      <c r="W28" s="135">
        <f>INDEX(Werte_Auswertung!AH$7:AH$47,MATCH($E28,Werte_Auswertung!$X$7:$X$47,0))</f>
        <v>0</v>
      </c>
      <c r="X28" s="135">
        <f>INDEX(Werte_Auswertung!AI$7:AI$47,MATCH($E28,Werte_Auswertung!$X$7:$X$47,0))</f>
        <v>0</v>
      </c>
      <c r="Y28" s="135">
        <f>INDEX(Werte_Auswertung!AJ$7:AJ$47,MATCH($E28,Werte_Auswertung!$X$7:$X$47,0))</f>
        <v>0.33333333333333331</v>
      </c>
      <c r="Z28" s="135">
        <f>INDEX(Werte_Auswertung!AK$7:AK$47,MATCH($E28,Werte_Auswertung!$X$7:$X$47,0))</f>
        <v>0.66666666666666663</v>
      </c>
      <c r="AA28" s="92"/>
      <c r="AB28" s="92"/>
      <c r="AC28" s="92"/>
      <c r="AD28" s="92"/>
      <c r="AE28" s="92"/>
      <c r="AF28" s="92"/>
      <c r="AG28" s="92"/>
      <c r="AH28" s="92"/>
      <c r="AI28" s="92"/>
      <c r="AJ28" s="92"/>
      <c r="AK28" s="92"/>
      <c r="AL28" s="92"/>
      <c r="AM28" s="92"/>
    </row>
    <row r="29" spans="1:39" x14ac:dyDescent="0.25">
      <c r="A29" s="135" t="str">
        <f>INDEX(Werte_Auswertung!$B$7:$B$47,MATCH(E29,Werte_Auswertung!$X$7:$X$47,0))</f>
        <v>Rsch</v>
      </c>
      <c r="B29" s="135" t="str">
        <f>INDEX(Werte_Auswertung!$C$7:$C$47,MATCH(E29,Werte_Auswertung!$X$7:$X$47,0))</f>
        <v>Nicht stoffgebundene Potenziale</v>
      </c>
      <c r="C29" s="33">
        <v>3</v>
      </c>
      <c r="D29" s="367">
        <f>INDEX(Werte_Auswertung!$W$7:$W$47,MATCH(Werte_TOP5!E29,Werte_Auswertung!$X$7:$X$47,0))</f>
        <v>29</v>
      </c>
      <c r="E29" s="15" t="str">
        <f>INDEX(Werte_Auswertung!$X$7:$X$47,MATCH(LARGE(Werte_Auswertung!$Z$7:$Z$47,C29),Werte_Auswertung!$Z$7:$Z$47,0))</f>
        <v>Alternative Flächenpotenziale</v>
      </c>
      <c r="F29" s="15"/>
      <c r="G29" s="262">
        <f>INDEX(Werte_Auswertung!$Y$7:$Y$47,MATCH(Werte_TOP5!E29,Werte_Auswertung!$X$7:$X$47,0))</f>
        <v>1.3333333333333333</v>
      </c>
      <c r="H29" s="262">
        <f>INDEX(Werte_Auswertung!$AU$7:$AU$47,MATCH(Werte_TOP5!E29,Werte_Auswertung!$X$7:$X$47,0))</f>
        <v>0.50000409999999995</v>
      </c>
      <c r="I29" s="30"/>
      <c r="J29" s="30"/>
      <c r="K29" s="30"/>
      <c r="L29" s="30"/>
      <c r="M29" s="30"/>
      <c r="N29" s="112"/>
      <c r="O29" s="112"/>
      <c r="P29" s="112"/>
      <c r="Q29" s="112"/>
      <c r="R29" s="112"/>
      <c r="S29" s="30"/>
      <c r="T29" s="92"/>
      <c r="U29" s="92"/>
      <c r="V29" s="135">
        <f>INDEX(Werte_Auswertung!AG$7:AG$47,MATCH($E29,Werte_Auswertung!$X$7:$X$47,0))</f>
        <v>0</v>
      </c>
      <c r="W29" s="135">
        <f>INDEX(Werte_Auswertung!AH$7:AH$47,MATCH($E29,Werte_Auswertung!$X$7:$X$47,0))</f>
        <v>0</v>
      </c>
      <c r="X29" s="135">
        <f>INDEX(Werte_Auswertung!AI$7:AI$47,MATCH($E29,Werte_Auswertung!$X$7:$X$47,0))</f>
        <v>0</v>
      </c>
      <c r="Y29" s="135">
        <f>INDEX(Werte_Auswertung!AJ$7:AJ$47,MATCH($E29,Werte_Auswertung!$X$7:$X$47,0))</f>
        <v>0.66666666666666663</v>
      </c>
      <c r="Z29" s="135">
        <f>INDEX(Werte_Auswertung!AK$7:AK$47,MATCH($E29,Werte_Auswertung!$X$7:$X$47,0))</f>
        <v>0.33333333333333331</v>
      </c>
      <c r="AA29" s="92"/>
      <c r="AB29" s="92"/>
      <c r="AC29" s="92"/>
      <c r="AD29" s="92"/>
      <c r="AE29" s="92"/>
      <c r="AF29" s="92"/>
      <c r="AG29" s="92"/>
      <c r="AH29" s="92"/>
      <c r="AI29" s="92"/>
      <c r="AJ29" s="92"/>
      <c r="AK29" s="92"/>
      <c r="AL29" s="92"/>
      <c r="AM29" s="92"/>
    </row>
    <row r="30" spans="1:39" x14ac:dyDescent="0.25">
      <c r="A30" s="135" t="str">
        <f>INDEX(Werte_Auswertung!$B$7:$B$47,MATCH(E30,Werte_Auswertung!$X$7:$X$47,0))</f>
        <v>Rsch</v>
      </c>
      <c r="B30" s="135" t="str">
        <f>INDEX(Werte_Auswertung!$C$7:$C$47,MATCH(E30,Werte_Auswertung!$X$7:$X$47,0))</f>
        <v>Fläche und Boden</v>
      </c>
      <c r="C30" s="33">
        <v>4</v>
      </c>
      <c r="D30" s="367">
        <f>INDEX(Werte_Auswertung!$W$7:$W$47,MATCH(Werte_TOP5!E30,Werte_Auswertung!$X$7:$X$47,0))</f>
        <v>19</v>
      </c>
      <c r="E30" s="15" t="str">
        <f>INDEX(Werte_Auswertung!$X$7:$X$47,MATCH(LARGE(Werte_Auswertung!$Z$7:$Z$47,C30),Werte_Auswertung!$Z$7:$Z$47,0))</f>
        <v>Schädliche Bodenveränderungen</v>
      </c>
      <c r="F30" s="15"/>
      <c r="G30" s="262">
        <f>INDEX(Werte_Auswertung!$Y$7:$Y$47,MATCH(Werte_TOP5!E30,Werte_Auswertung!$X$7:$X$47,0))</f>
        <v>1.3333333333333333</v>
      </c>
      <c r="H30" s="262">
        <f>INDEX(Werte_Auswertung!$AU$7:$AU$47,MATCH(Werte_TOP5!E30,Werte_Auswertung!$X$7:$X$47,0))</f>
        <v>1.0000031</v>
      </c>
      <c r="I30" s="30"/>
      <c r="J30" s="30"/>
      <c r="K30" s="30"/>
      <c r="L30" s="30"/>
      <c r="M30" s="30"/>
      <c r="N30" s="112"/>
      <c r="O30" s="112"/>
      <c r="P30" s="112"/>
      <c r="Q30" s="112"/>
      <c r="R30" s="112"/>
      <c r="S30" s="30"/>
      <c r="T30" s="92"/>
      <c r="U30" s="92"/>
      <c r="V30" s="135">
        <f>INDEX(Werte_Auswertung!AG$7:AG$47,MATCH($E30,Werte_Auswertung!$X$7:$X$47,0))</f>
        <v>0</v>
      </c>
      <c r="W30" s="135">
        <f>INDEX(Werte_Auswertung!AH$7:AH$47,MATCH($E30,Werte_Auswertung!$X$7:$X$47,0))</f>
        <v>0</v>
      </c>
      <c r="X30" s="135">
        <f>INDEX(Werte_Auswertung!AI$7:AI$47,MATCH($E30,Werte_Auswertung!$X$7:$X$47,0))</f>
        <v>0.33333333333333331</v>
      </c>
      <c r="Y30" s="135">
        <f>INDEX(Werte_Auswertung!AJ$7:AJ$47,MATCH($E30,Werte_Auswertung!$X$7:$X$47,0))</f>
        <v>0</v>
      </c>
      <c r="Z30" s="135">
        <f>INDEX(Werte_Auswertung!AK$7:AK$47,MATCH($E30,Werte_Auswertung!$X$7:$X$47,0))</f>
        <v>0.66666666666666663</v>
      </c>
      <c r="AA30" s="92"/>
      <c r="AB30" s="92"/>
      <c r="AC30" s="92"/>
      <c r="AD30" s="92"/>
      <c r="AE30" s="92"/>
      <c r="AF30" s="92"/>
      <c r="AG30" s="92"/>
      <c r="AH30" s="92"/>
      <c r="AI30" s="92"/>
      <c r="AJ30" s="92"/>
      <c r="AK30" s="92"/>
      <c r="AL30" s="92"/>
      <c r="AM30" s="92"/>
    </row>
    <row r="31" spans="1:39" ht="30" x14ac:dyDescent="0.25">
      <c r="A31" s="135" t="str">
        <f>INDEX(Werte_Auswertung!$B$7:$B$47,MATCH(E31,Werte_Auswertung!$X$7:$X$47,0))</f>
        <v>WuNo</v>
      </c>
      <c r="B31" s="135" t="str">
        <f>INDEX(Werte_Auswertung!$C$7:$C$47,MATCH(E31,Werte_Auswertung!$X$7:$X$47,0))</f>
        <v>Nutzerorientierung</v>
      </c>
      <c r="C31" s="33">
        <v>5</v>
      </c>
      <c r="D31" s="367" t="str">
        <f>INDEX(Werte_Auswertung!$W$7:$W$47,MATCH(Werte_TOP5!E31,Werte_Auswertung!$X$7:$X$47,0))</f>
        <v>12b</v>
      </c>
      <c r="E31" s="15" t="str">
        <f>INDEX(Werte_Auswertung!$X$7:$X$47,MATCH(LARGE(Werte_Auswertung!$Z$7:$Z$47,C31),Werte_Auswertung!$Z$7:$Z$47,0))</f>
        <v>Qualität und Quantität der Infrastrukturdienstleistung (System B)</v>
      </c>
      <c r="F31" s="15"/>
      <c r="G31" s="262">
        <f>INDEX(Werte_Auswertung!$Y$7:$Y$47,MATCH(Werte_TOP5!E31,Werte_Auswertung!$X$7:$X$47,0))</f>
        <v>1.3333333333333333</v>
      </c>
      <c r="H31" s="262">
        <f>INDEX(Werte_Auswertung!$AU$7:$AU$47,MATCH(Werte_TOP5!E31,Werte_Auswertung!$X$7:$X$47,0))</f>
        <v>1.0000023</v>
      </c>
      <c r="I31" s="30"/>
      <c r="J31" s="30"/>
      <c r="K31" s="30"/>
      <c r="L31" s="30"/>
      <c r="M31" s="30"/>
      <c r="N31" s="112"/>
      <c r="O31" s="112"/>
      <c r="P31" s="112"/>
      <c r="Q31" s="112"/>
      <c r="R31" s="112"/>
      <c r="S31" s="30"/>
      <c r="T31" s="92"/>
      <c r="U31" s="92"/>
      <c r="V31" s="135">
        <f>INDEX(Werte_Auswertung!AG$7:AG$47,MATCH($E31,Werte_Auswertung!$X$7:$X$47,0))</f>
        <v>0</v>
      </c>
      <c r="W31" s="135">
        <f>INDEX(Werte_Auswertung!AH$7:AH$47,MATCH($E31,Werte_Auswertung!$X$7:$X$47,0))</f>
        <v>0</v>
      </c>
      <c r="X31" s="135">
        <f>INDEX(Werte_Auswertung!AI$7:AI$47,MATCH($E31,Werte_Auswertung!$X$7:$X$47,0))</f>
        <v>0.33333333333333331</v>
      </c>
      <c r="Y31" s="135">
        <f>INDEX(Werte_Auswertung!AJ$7:AJ$47,MATCH($E31,Werte_Auswertung!$X$7:$X$47,0))</f>
        <v>0</v>
      </c>
      <c r="Z31" s="135">
        <f>INDEX(Werte_Auswertung!AK$7:AK$47,MATCH($E31,Werte_Auswertung!$X$7:$X$47,0))</f>
        <v>0.66666666666666663</v>
      </c>
      <c r="AA31" s="92"/>
      <c r="AB31" s="92"/>
      <c r="AC31" s="92"/>
      <c r="AD31" s="92"/>
      <c r="AE31" s="92"/>
      <c r="AF31" s="92"/>
      <c r="AG31" s="92"/>
      <c r="AH31" s="92"/>
      <c r="AI31" s="92"/>
      <c r="AJ31" s="92"/>
      <c r="AK31" s="92"/>
      <c r="AL31" s="92"/>
      <c r="AM31" s="92"/>
    </row>
    <row r="32" spans="1:39" x14ac:dyDescent="0.25">
      <c r="A32" s="33"/>
      <c r="B32" s="33"/>
      <c r="C32" s="33"/>
      <c r="D32" s="235"/>
      <c r="E32" s="15"/>
      <c r="F32" s="15"/>
      <c r="G32" s="262"/>
      <c r="H32" s="30"/>
      <c r="I32" s="30"/>
      <c r="J32" s="30"/>
      <c r="K32" s="30"/>
      <c r="L32" s="30"/>
      <c r="M32" s="30"/>
      <c r="N32" s="112"/>
      <c r="O32" s="112"/>
      <c r="P32" s="112"/>
      <c r="Q32" s="112"/>
      <c r="R32" s="112"/>
      <c r="S32" s="30"/>
      <c r="T32" s="92"/>
      <c r="U32" s="92"/>
      <c r="V32" s="92"/>
      <c r="W32" s="92"/>
      <c r="X32" s="92"/>
      <c r="Y32" s="92"/>
      <c r="Z32" s="92"/>
      <c r="AA32" s="92"/>
      <c r="AB32" s="92"/>
      <c r="AC32" s="92"/>
      <c r="AD32" s="92"/>
      <c r="AE32" s="92"/>
      <c r="AF32" s="92"/>
      <c r="AG32" s="92"/>
      <c r="AH32" s="92"/>
      <c r="AI32" s="92"/>
      <c r="AJ32" s="92"/>
      <c r="AK32" s="92"/>
      <c r="AL32" s="92"/>
      <c r="AM32" s="92"/>
    </row>
    <row r="33" spans="1:39" s="255" customFormat="1" x14ac:dyDescent="0.25">
      <c r="A33" s="256" t="s">
        <v>160</v>
      </c>
      <c r="B33" s="250"/>
      <c r="C33" s="250"/>
      <c r="D33" s="251"/>
      <c r="E33" s="247"/>
      <c r="F33" s="247"/>
      <c r="G33" s="263"/>
      <c r="H33" s="252"/>
      <c r="I33" s="252"/>
      <c r="J33" s="252"/>
      <c r="K33" s="252"/>
      <c r="L33" s="252"/>
      <c r="M33" s="252"/>
      <c r="N33" s="253"/>
      <c r="O33" s="253"/>
      <c r="P33" s="253"/>
      <c r="Q33" s="253"/>
      <c r="R33" s="253"/>
      <c r="S33" s="252"/>
      <c r="T33" s="254"/>
      <c r="U33" s="254"/>
      <c r="V33" s="254"/>
      <c r="W33" s="254"/>
      <c r="X33" s="254"/>
      <c r="Y33" s="254"/>
      <c r="Z33" s="254"/>
      <c r="AA33" s="254"/>
      <c r="AB33" s="254"/>
      <c r="AC33" s="254"/>
      <c r="AD33" s="254"/>
      <c r="AE33" s="254"/>
      <c r="AF33" s="254"/>
      <c r="AG33" s="254"/>
      <c r="AH33" s="254"/>
      <c r="AI33" s="254"/>
      <c r="AJ33" s="254"/>
      <c r="AK33" s="254"/>
      <c r="AL33" s="254"/>
      <c r="AM33" s="254"/>
    </row>
    <row r="34" spans="1:39" x14ac:dyDescent="0.25">
      <c r="A34" s="33"/>
      <c r="B34" s="33"/>
      <c r="C34" s="33"/>
      <c r="D34" s="235"/>
      <c r="E34" s="15"/>
      <c r="F34" s="15"/>
      <c r="G34" s="262"/>
      <c r="H34" s="30"/>
      <c r="I34" s="30"/>
      <c r="J34" s="30"/>
      <c r="K34" s="30"/>
      <c r="L34" s="30"/>
      <c r="M34" s="30"/>
      <c r="N34" s="112"/>
      <c r="O34" s="112"/>
      <c r="P34" s="112"/>
      <c r="Q34" s="112"/>
      <c r="R34" s="112"/>
      <c r="S34" s="30"/>
      <c r="T34" s="92"/>
      <c r="U34" s="92"/>
      <c r="V34" s="92"/>
      <c r="W34" s="92"/>
      <c r="X34" s="92"/>
      <c r="Y34" s="92"/>
      <c r="Z34" s="92"/>
      <c r="AA34" s="92"/>
      <c r="AB34" s="92"/>
      <c r="AC34" s="92"/>
      <c r="AD34" s="92"/>
      <c r="AE34" s="92"/>
      <c r="AF34" s="92"/>
      <c r="AG34" s="92"/>
      <c r="AH34" s="92"/>
      <c r="AI34" s="92"/>
      <c r="AJ34" s="92"/>
      <c r="AK34" s="92"/>
      <c r="AL34" s="92"/>
      <c r="AM34" s="92"/>
    </row>
    <row r="35" spans="1:39" x14ac:dyDescent="0.25">
      <c r="A35" s="135" t="str">
        <f>INDEX(Werte_Auswertung!$B$7:$B$47,MATCH(E35,Werte_Auswertung!$X$7:$X$47,0))</f>
        <v>WuNo</v>
      </c>
      <c r="B35" s="135" t="str">
        <f>INDEX(Werte_Auswertung!$C$7:$C$47,MATCH(E35,Werte_Auswertung!$X$7:$X$47,0))</f>
        <v>Nutzerorientierung</v>
      </c>
      <c r="C35" s="33">
        <v>1</v>
      </c>
      <c r="D35" s="367" t="str">
        <f>INDEX(Werte_Auswertung!$W$7:$W$47,MATCH(Werte_TOP5!E35,Werte_Auswertung!$X$7:$X$47,0))</f>
        <v>15a</v>
      </c>
      <c r="E35" s="15" t="str">
        <f>INDEX(Werte_Auswertung!$X$7:$X$47,MATCH(SMALL(Werte_Auswertung!$Z$7:$Z$47,C35),Werte_Auswertung!$Z$7:$Z$47,0))</f>
        <v>Endverbraucherpreis (System A)</v>
      </c>
      <c r="F35" s="15"/>
      <c r="G35" s="262">
        <f>INDEX(Werte_Auswertung!$Y$7:$Y$47,MATCH(Werte_TOP5!E35,Werte_Auswertung!$X$7:$X$47,0))</f>
        <v>-1</v>
      </c>
      <c r="H35" s="262">
        <f>INDEX(Werte_Auswertung!$AU$7:$AU$47,MATCH(Werte_TOP5!E35,Werte_Auswertung!$X$7:$X$47,0))</f>
        <v>1.0000026</v>
      </c>
      <c r="I35" s="30"/>
      <c r="J35" s="30"/>
      <c r="K35" s="30"/>
      <c r="L35" s="30"/>
      <c r="M35" s="30"/>
      <c r="N35" s="112"/>
      <c r="O35" s="112"/>
      <c r="P35" s="112"/>
      <c r="Q35" s="112"/>
      <c r="R35" s="112"/>
      <c r="S35" s="30"/>
      <c r="T35" s="92"/>
      <c r="U35" s="92"/>
      <c r="V35" s="135">
        <f>INDEX(Werte_Auswertung!AG$7:AG$47,MATCH($E35,Werte_Auswertung!$X$7:$X$47,0))</f>
        <v>0.33333333333333331</v>
      </c>
      <c r="W35" s="135">
        <f>INDEX(Werte_Auswertung!AH$7:AH$47,MATCH($E35,Werte_Auswertung!$X$7:$X$47,0))</f>
        <v>0.33333333333333331</v>
      </c>
      <c r="X35" s="135">
        <f>INDEX(Werte_Auswertung!AI$7:AI$47,MATCH($E35,Werte_Auswertung!$X$7:$X$47,0))</f>
        <v>0.33333333333333331</v>
      </c>
      <c r="Y35" s="135">
        <f>INDEX(Werte_Auswertung!AJ$7:AJ$47,MATCH($E35,Werte_Auswertung!$X$7:$X$47,0))</f>
        <v>0</v>
      </c>
      <c r="Z35" s="135">
        <f>INDEX(Werte_Auswertung!AK$7:AK$47,MATCH($E35,Werte_Auswertung!$X$7:$X$47,0))</f>
        <v>0</v>
      </c>
      <c r="AA35" s="92"/>
      <c r="AB35" s="92"/>
      <c r="AC35" s="92"/>
      <c r="AD35" s="92"/>
      <c r="AE35" s="92"/>
      <c r="AF35" s="92"/>
      <c r="AG35" s="92"/>
      <c r="AH35" s="92"/>
      <c r="AI35" s="92"/>
      <c r="AJ35" s="92"/>
      <c r="AK35" s="92"/>
      <c r="AL35" s="92"/>
      <c r="AM35" s="92"/>
    </row>
    <row r="36" spans="1:39" ht="45" x14ac:dyDescent="0.25">
      <c r="A36" s="135" t="str">
        <f>INDEX(Werte_Auswertung!$B$7:$B$47,MATCH(E36,Werte_Auswertung!$X$7:$X$47,0))</f>
        <v>Rsch</v>
      </c>
      <c r="B36" s="135" t="str">
        <f>INDEX(Werte_Auswertung!$C$7:$C$47,MATCH(E36,Werte_Auswertung!$X$7:$X$47,0))</f>
        <v>Emissionen und Abfall</v>
      </c>
      <c r="C36" s="33">
        <v>2</v>
      </c>
      <c r="D36" s="367">
        <f>INDEX(Werte_Auswertung!$W$7:$W$47,MATCH(Werte_TOP5!E36,Werte_Auswertung!$X$7:$X$47,0))</f>
        <v>25</v>
      </c>
      <c r="E36" s="15" t="str">
        <f>INDEX(Werte_Auswertung!$X$7:$X$47,MATCH(SMALL(Werte_Auswertung!$Z$7:$Z$47,C36),Werte_Auswertung!$Z$7:$Z$47,0))</f>
        <v>Emissionen umwelt- und gesundheitsgefährdender Stoffe in Gewässer, Luft, Boden</v>
      </c>
      <c r="F36" s="15"/>
      <c r="G36" s="262">
        <f>INDEX(Werte_Auswertung!$Y$7:$Y$47,MATCH(Werte_TOP5!E36,Werte_Auswertung!$X$7:$X$47,0))</f>
        <v>-0.66666666666666663</v>
      </c>
      <c r="H36" s="262">
        <f>INDEX(Werte_Auswertung!$AU$7:$AU$47,MATCH(Werte_TOP5!E36,Werte_Auswertung!$X$7:$X$47,0))</f>
        <v>1.5000036999999999</v>
      </c>
      <c r="I36" s="30"/>
      <c r="J36" s="30"/>
      <c r="K36" s="30"/>
      <c r="L36" s="30"/>
      <c r="M36" s="30"/>
      <c r="N36" s="112"/>
      <c r="O36" s="112"/>
      <c r="P36" s="112"/>
      <c r="Q36" s="112"/>
      <c r="R36" s="112"/>
      <c r="S36" s="30"/>
      <c r="T36" s="92"/>
      <c r="U36" s="92"/>
      <c r="V36" s="135">
        <f>INDEX(Werte_Auswertung!AG$7:AG$47,MATCH($E36,Werte_Auswertung!$X$7:$X$47,0))</f>
        <v>0.33333333333333331</v>
      </c>
      <c r="W36" s="135">
        <f>INDEX(Werte_Auswertung!AH$7:AH$47,MATCH($E36,Werte_Auswertung!$X$7:$X$47,0))</f>
        <v>0.33333333333333331</v>
      </c>
      <c r="X36" s="135">
        <f>INDEX(Werte_Auswertung!AI$7:AI$47,MATCH($E36,Werte_Auswertung!$X$7:$X$47,0))</f>
        <v>0</v>
      </c>
      <c r="Y36" s="135">
        <f>INDEX(Werte_Auswertung!AJ$7:AJ$47,MATCH($E36,Werte_Auswertung!$X$7:$X$47,0))</f>
        <v>0.33333333333333331</v>
      </c>
      <c r="Z36" s="135">
        <f>INDEX(Werte_Auswertung!AK$7:AK$47,MATCH($E36,Werte_Auswertung!$X$7:$X$47,0))</f>
        <v>0</v>
      </c>
      <c r="AA36" s="92"/>
      <c r="AB36" s="92"/>
      <c r="AC36" s="92"/>
      <c r="AD36" s="92"/>
      <c r="AE36" s="92"/>
      <c r="AF36" s="92"/>
      <c r="AG36" s="92"/>
      <c r="AH36" s="92"/>
      <c r="AI36" s="92"/>
      <c r="AJ36" s="92"/>
      <c r="AK36" s="92"/>
      <c r="AL36" s="92"/>
      <c r="AM36" s="92"/>
    </row>
    <row r="37" spans="1:39" x14ac:dyDescent="0.25">
      <c r="A37" s="135" t="str">
        <f>INDEX(Werte_Auswertung!$B$7:$B$47,MATCH(E37,Werte_Auswertung!$X$7:$X$47,0))</f>
        <v>VS</v>
      </c>
      <c r="B37" s="135" t="str">
        <f>INDEX(Werte_Auswertung!$C$7:$C$47,MATCH(E37,Werte_Auswertung!$X$7:$X$47,0))</f>
        <v>Leistungsfähigkeit</v>
      </c>
      <c r="C37" s="33">
        <v>3</v>
      </c>
      <c r="D37" s="367" t="str">
        <f>INDEX(Werte_Auswertung!$W$7:$W$47,MATCH(Werte_TOP5!E37,Werte_Auswertung!$X$7:$X$47,0))</f>
        <v>1a</v>
      </c>
      <c r="E37" s="15" t="str">
        <f>INDEX(Werte_Auswertung!$X$7:$X$47,MATCH(SMALL(Werte_Auswertung!$Z$7:$Z$47,C37),Werte_Auswertung!$Z$7:$Z$47,0))</f>
        <v>Leistungsfähigkeit (System A)</v>
      </c>
      <c r="F37" s="15"/>
      <c r="G37" s="262">
        <f>INDEX(Werte_Auswertung!$Y$7:$Y$47,MATCH(Werte_TOP5!E37,Werte_Auswertung!$X$7:$X$47,0))</f>
        <v>-0.33333333333333331</v>
      </c>
      <c r="H37" s="262">
        <f>INDEX(Werte_Auswertung!$AU$7:$AU$47,MATCH(Werte_TOP5!E37,Werte_Auswertung!$X$7:$X$47,0))</f>
        <v>1.5000007</v>
      </c>
      <c r="I37" s="30"/>
      <c r="J37" s="30"/>
      <c r="K37" s="30"/>
      <c r="L37" s="30"/>
      <c r="M37" s="30"/>
      <c r="N37" s="112"/>
      <c r="O37" s="112"/>
      <c r="P37" s="112"/>
      <c r="Q37" s="112"/>
      <c r="R37" s="112"/>
      <c r="S37" s="30"/>
      <c r="T37" s="92"/>
      <c r="U37" s="92"/>
      <c r="V37" s="135">
        <f>INDEX(Werte_Auswertung!AG$7:AG$47,MATCH($E37,Werte_Auswertung!$X$7:$X$47,0))</f>
        <v>0.33333333333333331</v>
      </c>
      <c r="W37" s="135">
        <f>INDEX(Werte_Auswertung!AH$7:AH$47,MATCH($E37,Werte_Auswertung!$X$7:$X$47,0))</f>
        <v>0</v>
      </c>
      <c r="X37" s="135">
        <f>INDEX(Werte_Auswertung!AI$7:AI$47,MATCH($E37,Werte_Auswertung!$X$7:$X$47,0))</f>
        <v>0.33333333333333331</v>
      </c>
      <c r="Y37" s="135">
        <f>INDEX(Werte_Auswertung!AJ$7:AJ$47,MATCH($E37,Werte_Auswertung!$X$7:$X$47,0))</f>
        <v>0.33333333333333331</v>
      </c>
      <c r="Z37" s="135">
        <f>INDEX(Werte_Auswertung!AK$7:AK$47,MATCH($E37,Werte_Auswertung!$X$7:$X$47,0))</f>
        <v>0</v>
      </c>
      <c r="AA37" s="92"/>
      <c r="AB37" s="92"/>
      <c r="AC37" s="92"/>
      <c r="AD37" s="92"/>
      <c r="AE37" s="92"/>
      <c r="AF37" s="92"/>
      <c r="AG37" s="92"/>
      <c r="AH37" s="92"/>
      <c r="AI37" s="92"/>
      <c r="AJ37" s="92"/>
      <c r="AK37" s="92"/>
      <c r="AL37" s="92"/>
      <c r="AM37" s="92"/>
    </row>
    <row r="38" spans="1:39" x14ac:dyDescent="0.25">
      <c r="A38" s="135" t="str">
        <f>INDEX(Werte_Auswertung!$B$7:$B$47,MATCH(E38,Werte_Auswertung!$X$7:$X$47,0))</f>
        <v>Rsch</v>
      </c>
      <c r="B38" s="135" t="str">
        <f>INDEX(Werte_Auswertung!$C$7:$C$47,MATCH(E38,Werte_Auswertung!$X$7:$X$47,0))</f>
        <v>Emissionen und Abfall</v>
      </c>
      <c r="C38" s="33">
        <v>4</v>
      </c>
      <c r="D38" s="367">
        <f>INDEX(Werte_Auswertung!$W$7:$W$47,MATCH(Werte_TOP5!E38,Werte_Auswertung!$X$7:$X$47,0))</f>
        <v>24</v>
      </c>
      <c r="E38" s="15" t="str">
        <f>INDEX(Werte_Auswertung!$X$7:$X$47,MATCH(SMALL(Werte_Auswertung!$Z$7:$Z$47,C38),Werte_Auswertung!$Z$7:$Z$47,0))</f>
        <v>Treibhausgasemissionen</v>
      </c>
      <c r="F38" s="15"/>
      <c r="G38" s="262">
        <f>INDEX(Werte_Auswertung!$Y$7:$Y$47,MATCH(Werte_TOP5!E38,Werte_Auswertung!$X$7:$X$47,0))</f>
        <v>-0.33333333333333331</v>
      </c>
      <c r="H38" s="262">
        <f>INDEX(Werte_Auswertung!$AU$7:$AU$47,MATCH(Werte_TOP5!E38,Werte_Auswertung!$X$7:$X$47,0))</f>
        <v>0.50000359999999999</v>
      </c>
      <c r="I38" s="30"/>
      <c r="J38" s="30"/>
      <c r="K38" s="30"/>
      <c r="L38" s="30"/>
      <c r="M38" s="30"/>
      <c r="N38" s="112"/>
      <c r="O38" s="112"/>
      <c r="P38" s="112"/>
      <c r="Q38" s="112"/>
      <c r="R38" s="112"/>
      <c r="S38" s="30"/>
      <c r="T38" s="92"/>
      <c r="U38" s="92"/>
      <c r="V38" s="135">
        <f>INDEX(Werte_Auswertung!AG$7:AG$47,MATCH($E38,Werte_Auswertung!$X$7:$X$47,0))</f>
        <v>0</v>
      </c>
      <c r="W38" s="135">
        <f>INDEX(Werte_Auswertung!AH$7:AH$47,MATCH($E38,Werte_Auswertung!$X$7:$X$47,0))</f>
        <v>0.33333333333333331</v>
      </c>
      <c r="X38" s="135">
        <f>INDEX(Werte_Auswertung!AI$7:AI$47,MATCH($E38,Werte_Auswertung!$X$7:$X$47,0))</f>
        <v>0.66666666666666663</v>
      </c>
      <c r="Y38" s="135">
        <f>INDEX(Werte_Auswertung!AJ$7:AJ$47,MATCH($E38,Werte_Auswertung!$X$7:$X$47,0))</f>
        <v>0</v>
      </c>
      <c r="Z38" s="135">
        <f>INDEX(Werte_Auswertung!AK$7:AK$47,MATCH($E38,Werte_Auswertung!$X$7:$X$47,0))</f>
        <v>0</v>
      </c>
      <c r="AA38" s="92"/>
      <c r="AB38" s="92"/>
      <c r="AC38" s="92"/>
      <c r="AD38" s="92"/>
      <c r="AE38" s="92"/>
      <c r="AF38" s="92"/>
      <c r="AG38" s="92"/>
      <c r="AH38" s="92"/>
      <c r="AI38" s="92"/>
      <c r="AJ38" s="92"/>
      <c r="AK38" s="92"/>
      <c r="AL38" s="92"/>
      <c r="AM38" s="92"/>
    </row>
    <row r="39" spans="1:39" x14ac:dyDescent="0.25">
      <c r="A39" s="135" t="str">
        <f>INDEX(Werte_Auswertung!$B$7:$B$47,MATCH(E39,Werte_Auswertung!$X$7:$X$47,0))</f>
        <v>VS</v>
      </c>
      <c r="B39" s="135" t="str">
        <f>INDEX(Werte_Auswertung!$C$7:$C$47,MATCH(E39,Werte_Auswertung!$X$7:$X$47,0))</f>
        <v>Resilienz-Strukturen</v>
      </c>
      <c r="C39" s="33">
        <v>5</v>
      </c>
      <c r="D39" s="367" t="str">
        <f>INDEX(Werte_Auswertung!$W$7:$W$47,MATCH(Werte_TOP5!E39,Werte_Auswertung!$X$7:$X$47,0))</f>
        <v>3b</v>
      </c>
      <c r="E39" s="15" t="str">
        <f>INDEX(Werte_Auswertung!$X$7:$X$47,MATCH(SMALL(Werte_Auswertung!$Z$7:$Z$47,C39),Werte_Auswertung!$Z$7:$Z$47,0))</f>
        <v>Abhängigkeit (System B)</v>
      </c>
      <c r="F39" s="15"/>
      <c r="G39" s="262">
        <f>INDEX(Werte_Auswertung!$Y$7:$Y$47,MATCH(Werte_TOP5!E39,Werte_Auswertung!$X$7:$X$47,0))</f>
        <v>0</v>
      </c>
      <c r="H39" s="262">
        <f>INDEX(Werte_Auswertung!$AU$7:$AU$47,MATCH(Werte_TOP5!E39,Werte_Auswertung!$X$7:$X$47,0))</f>
        <v>1.0000012</v>
      </c>
      <c r="I39" s="30"/>
      <c r="J39" s="30"/>
      <c r="K39" s="30"/>
      <c r="L39" s="30"/>
      <c r="M39" s="30"/>
      <c r="N39" s="112"/>
      <c r="O39" s="112"/>
      <c r="P39" s="112"/>
      <c r="Q39" s="112"/>
      <c r="R39" s="112"/>
      <c r="S39" s="30"/>
      <c r="T39" s="92"/>
      <c r="U39" s="92"/>
      <c r="V39" s="135">
        <f>INDEX(Werte_Auswertung!AG$7:AG$47,MATCH($E39,Werte_Auswertung!$X$7:$X$47,0))</f>
        <v>0</v>
      </c>
      <c r="W39" s="135">
        <f>INDEX(Werte_Auswertung!AH$7:AH$47,MATCH($E39,Werte_Auswertung!$X$7:$X$47,0))</f>
        <v>0.33333333333333331</v>
      </c>
      <c r="X39" s="135">
        <f>INDEX(Werte_Auswertung!AI$7:AI$47,MATCH($E39,Werte_Auswertung!$X$7:$X$47,0))</f>
        <v>0.33333333333333331</v>
      </c>
      <c r="Y39" s="135">
        <f>INDEX(Werte_Auswertung!AJ$7:AJ$47,MATCH($E39,Werte_Auswertung!$X$7:$X$47,0))</f>
        <v>0.33333333333333331</v>
      </c>
      <c r="Z39" s="135">
        <f>INDEX(Werte_Auswertung!AK$7:AK$47,MATCH($E39,Werte_Auswertung!$X$7:$X$47,0))</f>
        <v>0</v>
      </c>
      <c r="AA39" s="92"/>
      <c r="AB39" s="92"/>
      <c r="AC39" s="92"/>
      <c r="AD39" s="92"/>
      <c r="AE39" s="92"/>
      <c r="AF39" s="92"/>
      <c r="AG39" s="92"/>
      <c r="AH39" s="92"/>
      <c r="AI39" s="92"/>
      <c r="AJ39" s="92"/>
      <c r="AK39" s="92"/>
      <c r="AL39" s="92"/>
      <c r="AM39" s="92"/>
    </row>
    <row r="40" spans="1:39" x14ac:dyDescent="0.25">
      <c r="A40" s="33"/>
      <c r="B40" s="33"/>
      <c r="C40" s="33"/>
      <c r="D40" s="235"/>
      <c r="E40" s="15"/>
      <c r="F40" s="15"/>
      <c r="G40" s="262"/>
      <c r="H40" s="30"/>
      <c r="I40" s="30"/>
      <c r="J40" s="30"/>
      <c r="K40" s="30"/>
      <c r="L40" s="30"/>
      <c r="M40" s="30"/>
      <c r="N40" s="112"/>
      <c r="O40" s="112"/>
      <c r="P40" s="112"/>
      <c r="Q40" s="112"/>
      <c r="R40" s="112"/>
      <c r="S40" s="30"/>
      <c r="T40" s="92"/>
      <c r="U40" s="92"/>
      <c r="V40" s="92"/>
      <c r="W40" s="92"/>
      <c r="X40" s="92"/>
      <c r="Y40" s="92"/>
      <c r="Z40" s="92"/>
      <c r="AA40" s="92"/>
      <c r="AB40" s="92"/>
      <c r="AC40" s="92"/>
      <c r="AD40" s="92"/>
      <c r="AE40" s="92"/>
      <c r="AF40" s="92"/>
      <c r="AG40" s="92"/>
      <c r="AH40" s="92"/>
      <c r="AI40" s="92"/>
      <c r="AJ40" s="92"/>
      <c r="AK40" s="92"/>
      <c r="AL40" s="92"/>
      <c r="AM40" s="92"/>
    </row>
    <row r="41" spans="1:39" s="273" customFormat="1" x14ac:dyDescent="0.25">
      <c r="A41" s="265" t="s">
        <v>165</v>
      </c>
      <c r="B41" s="266"/>
      <c r="C41" s="266"/>
      <c r="D41" s="267"/>
      <c r="E41" s="268"/>
      <c r="F41" s="268"/>
      <c r="G41" s="269"/>
      <c r="H41" s="270"/>
      <c r="I41" s="270"/>
      <c r="J41" s="270"/>
      <c r="K41" s="270"/>
      <c r="L41" s="270"/>
      <c r="M41" s="270"/>
      <c r="N41" s="271"/>
      <c r="O41" s="271"/>
      <c r="P41" s="271"/>
      <c r="Q41" s="271"/>
      <c r="R41" s="271"/>
      <c r="S41" s="270"/>
      <c r="T41" s="272"/>
      <c r="U41" s="272"/>
      <c r="V41" s="272"/>
      <c r="W41" s="272"/>
      <c r="X41" s="272"/>
      <c r="Y41" s="272"/>
      <c r="Z41" s="272"/>
      <c r="AA41" s="272"/>
      <c r="AB41" s="272"/>
      <c r="AC41" s="272"/>
      <c r="AD41" s="272"/>
      <c r="AE41" s="272"/>
      <c r="AF41" s="272"/>
      <c r="AG41" s="272"/>
      <c r="AH41" s="272"/>
      <c r="AI41" s="272"/>
      <c r="AJ41" s="272"/>
      <c r="AK41" s="272"/>
      <c r="AL41" s="272"/>
      <c r="AM41" s="272"/>
    </row>
    <row r="42" spans="1:39" x14ac:dyDescent="0.25">
      <c r="A42" s="33"/>
      <c r="B42" s="33"/>
      <c r="C42" s="33"/>
      <c r="D42" s="235"/>
      <c r="E42" s="15"/>
      <c r="F42" s="15"/>
      <c r="G42" s="262"/>
      <c r="H42" s="30"/>
      <c r="I42" s="30"/>
      <c r="J42" s="30"/>
      <c r="K42" s="30"/>
      <c r="L42" s="30"/>
      <c r="M42" s="30"/>
      <c r="N42" s="112"/>
      <c r="O42" s="112"/>
      <c r="P42" s="112"/>
      <c r="Q42" s="112"/>
      <c r="R42" s="112"/>
      <c r="S42" s="30"/>
      <c r="T42" s="92"/>
      <c r="U42" s="92"/>
      <c r="V42" s="92"/>
      <c r="W42" s="92"/>
      <c r="X42" s="92"/>
      <c r="Y42" s="92"/>
      <c r="Z42" s="92"/>
      <c r="AA42" s="92"/>
      <c r="AB42" s="92"/>
      <c r="AC42" s="92"/>
      <c r="AD42" s="92"/>
      <c r="AE42" s="92"/>
      <c r="AF42" s="92"/>
      <c r="AG42" s="92"/>
      <c r="AH42" s="92"/>
      <c r="AI42" s="92"/>
      <c r="AJ42" s="92"/>
      <c r="AK42" s="92"/>
      <c r="AL42" s="92"/>
      <c r="AM42" s="92"/>
    </row>
    <row r="43" spans="1:39" x14ac:dyDescent="0.25">
      <c r="A43" s="135" t="str">
        <f>INDEX(Werte_Auswertung!$B$7:$B$47,MATCH(E43,Werte_Auswertung!$X$7:$X$47,0))</f>
        <v>Rsch</v>
      </c>
      <c r="B43" s="135" t="str">
        <f>INDEX(Werte_Auswertung!$C$7:$C$47,MATCH(E43,Werte_Auswertung!$X$7:$X$47,0))</f>
        <v>Emissionen und Abfall</v>
      </c>
      <c r="C43" s="33">
        <v>1</v>
      </c>
      <c r="D43" s="367">
        <f>INDEX(Werte_Auswertung!$W$7:$W$47,MATCH(Werte_TOP5!E43,Werte_Auswertung!$X$7:$X$47,0))</f>
        <v>27</v>
      </c>
      <c r="E43" s="15" t="str">
        <f>IFERROR(INDEX(Werte_Auswertung!$X$7:$X$47,MATCH(LARGE(Werte_Auswertung!$AU$7:$AU$47,C35),Werte_Auswertung!$AU$7:$AU$47,0)),"")</f>
        <v>Abfallaufkommen</v>
      </c>
      <c r="F43" s="15"/>
      <c r="G43" s="262">
        <f>INDEX(Werte_Auswertung!$Y$7:$Y$47,MATCH(Werte_TOP5!E43,Werte_Auswertung!$X$7:$X$47,0))</f>
        <v>0.33333333333333331</v>
      </c>
      <c r="H43" s="262">
        <f>INDEX(Werte_Auswertung!$AU$7:$AU$47,MATCH(Werte_TOP5!E43,Werte_Auswertung!$X$7:$X$47,0))</f>
        <v>2.0000038999999998</v>
      </c>
      <c r="I43" s="30"/>
      <c r="J43" s="30"/>
      <c r="K43" s="30"/>
      <c r="L43" s="30"/>
      <c r="M43" s="30"/>
      <c r="N43" s="112"/>
      <c r="O43" s="112"/>
      <c r="P43" s="112"/>
      <c r="Q43" s="112"/>
      <c r="R43" s="112"/>
      <c r="S43" s="30"/>
      <c r="T43" s="92"/>
      <c r="U43" s="92"/>
      <c r="V43" s="135">
        <f>INDEX(Werte_Auswertung!AG$7:AG$47,MATCH($E43,Werte_Auswertung!$X$7:$X$47,0))</f>
        <v>0.33333333333333331</v>
      </c>
      <c r="W43" s="135">
        <f>INDEX(Werte_Auswertung!AH$7:AH$47,MATCH($E43,Werte_Auswertung!$X$7:$X$47,0))</f>
        <v>0</v>
      </c>
      <c r="X43" s="135">
        <f>INDEX(Werte_Auswertung!AI$7:AI$47,MATCH($E43,Werte_Auswertung!$X$7:$X$47,0))</f>
        <v>0</v>
      </c>
      <c r="Y43" s="135">
        <f>INDEX(Werte_Auswertung!AJ$7:AJ$47,MATCH($E43,Werte_Auswertung!$X$7:$X$47,0))</f>
        <v>0.33333333333333331</v>
      </c>
      <c r="Z43" s="135">
        <f>INDEX(Werte_Auswertung!AK$7:AK$47,MATCH($E43,Werte_Auswertung!$X$7:$X$47,0))</f>
        <v>0.33333333333333331</v>
      </c>
      <c r="AA43" s="92"/>
      <c r="AB43" s="92"/>
      <c r="AC43" s="92"/>
      <c r="AD43" s="92"/>
      <c r="AE43" s="92"/>
      <c r="AF43" s="92"/>
      <c r="AG43" s="92"/>
      <c r="AH43" s="92"/>
      <c r="AI43" s="92"/>
      <c r="AJ43" s="92"/>
      <c r="AK43" s="92"/>
      <c r="AL43" s="92"/>
      <c r="AM43" s="92"/>
    </row>
    <row r="44" spans="1:39" x14ac:dyDescent="0.25">
      <c r="A44" s="135" t="str">
        <f>INDEX(Werte_Auswertung!$B$7:$B$47,MATCH(E44,Werte_Auswertung!$X$7:$X$47,0))</f>
        <v>Rsch</v>
      </c>
      <c r="B44" s="135" t="str">
        <f>INDEX(Werte_Auswertung!$C$7:$C$47,MATCH(E44,Werte_Auswertung!$X$7:$X$47,0))</f>
        <v>Emissionen und Abfall</v>
      </c>
      <c r="C44" s="33">
        <v>2</v>
      </c>
      <c r="D44" s="367">
        <f>INDEX(Werte_Auswertung!$W$7:$W$47,MATCH(Werte_TOP5!E44,Werte_Auswertung!$X$7:$X$47,0))</f>
        <v>26</v>
      </c>
      <c r="E44" s="334" t="str">
        <f>IFERROR(INDEX(Werte_Auswertung!$X$7:$X$47,MATCH(LARGE(Werte_Auswertung!$AU$7:$AU$47,C36),Werte_Auswertung!$AU$7:$AU$47,0)),"")</f>
        <v>Lärmemissionen</v>
      </c>
      <c r="F44" s="15"/>
      <c r="G44" s="262">
        <f>INDEX(Werte_Auswertung!$Y$7:$Y$47,MATCH(Werte_TOP5!E44,Werte_Auswertung!$X$7:$X$47,0))</f>
        <v>0</v>
      </c>
      <c r="H44" s="262">
        <f>INDEX(Werte_Auswertung!$AU$7:$AU$47,MATCH(Werte_TOP5!E44,Werte_Auswertung!$X$7:$X$47,0))</f>
        <v>1.5000038</v>
      </c>
      <c r="I44" s="30"/>
      <c r="J44" s="30"/>
      <c r="K44" s="30"/>
      <c r="L44" s="30"/>
      <c r="M44" s="30"/>
      <c r="N44" s="112"/>
      <c r="O44" s="112"/>
      <c r="P44" s="112"/>
      <c r="Q44" s="112"/>
      <c r="R44" s="112"/>
      <c r="S44" s="30"/>
      <c r="T44" s="92"/>
      <c r="U44" s="92"/>
      <c r="V44" s="135">
        <f>INDEX(Werte_Auswertung!AG$7:AG$47,MATCH($E44,Werte_Auswertung!$X$7:$X$47,0))</f>
        <v>0.33333333333333331</v>
      </c>
      <c r="W44" s="135">
        <f>INDEX(Werte_Auswertung!AH$7:AH$47,MATCH($E44,Werte_Auswertung!$X$7:$X$47,0))</f>
        <v>0</v>
      </c>
      <c r="X44" s="135">
        <f>INDEX(Werte_Auswertung!AI$7:AI$47,MATCH($E44,Werte_Auswertung!$X$7:$X$47,0))</f>
        <v>0</v>
      </c>
      <c r="Y44" s="135">
        <f>INDEX(Werte_Auswertung!AJ$7:AJ$47,MATCH($E44,Werte_Auswertung!$X$7:$X$47,0))</f>
        <v>0.66666666666666663</v>
      </c>
      <c r="Z44" s="135">
        <f>INDEX(Werte_Auswertung!AK$7:AK$47,MATCH($E44,Werte_Auswertung!$X$7:$X$47,0))</f>
        <v>0</v>
      </c>
      <c r="AA44" s="92"/>
      <c r="AB44" s="92"/>
      <c r="AC44" s="92"/>
      <c r="AD44" s="92"/>
      <c r="AE44" s="92"/>
      <c r="AF44" s="92"/>
      <c r="AG44" s="92"/>
      <c r="AH44" s="92"/>
      <c r="AI44" s="92"/>
      <c r="AJ44" s="92"/>
      <c r="AK44" s="92"/>
      <c r="AL44" s="92"/>
      <c r="AM44" s="92"/>
    </row>
    <row r="45" spans="1:39" ht="45" x14ac:dyDescent="0.25">
      <c r="A45" s="135" t="str">
        <f>INDEX(Werte_Auswertung!$B$7:$B$47,MATCH(E45,Werte_Auswertung!$X$7:$X$47,0))</f>
        <v>Rsch</v>
      </c>
      <c r="B45" s="135" t="str">
        <f>INDEX(Werte_Auswertung!$C$7:$C$47,MATCH(E45,Werte_Auswertung!$X$7:$X$47,0))</f>
        <v>Emissionen und Abfall</v>
      </c>
      <c r="C45" s="33">
        <v>3</v>
      </c>
      <c r="D45" s="367">
        <f>INDEX(Werte_Auswertung!$W$7:$W$47,MATCH(Werte_TOP5!E45,Werte_Auswertung!$X$7:$X$47,0))</f>
        <v>25</v>
      </c>
      <c r="E45" s="334" t="str">
        <f>IFERROR(INDEX(Werte_Auswertung!$X$7:$X$47,MATCH(LARGE(Werte_Auswertung!$AU$7:$AU$47,C37),Werte_Auswertung!$AU$7:$AU$47,0)),"")</f>
        <v>Emissionen umwelt- und gesundheitsgefährdender Stoffe in Gewässer, Luft, Boden</v>
      </c>
      <c r="F45" s="15"/>
      <c r="G45" s="262">
        <f>INDEX(Werte_Auswertung!$Y$7:$Y$47,MATCH(Werte_TOP5!E45,Werte_Auswertung!$X$7:$X$47,0))</f>
        <v>-0.66666666666666663</v>
      </c>
      <c r="H45" s="262">
        <f>INDEX(Werte_Auswertung!$AU$7:$AU$47,MATCH(Werte_TOP5!E45,Werte_Auswertung!$X$7:$X$47,0))</f>
        <v>1.5000036999999999</v>
      </c>
      <c r="I45" s="30"/>
      <c r="J45" s="30"/>
      <c r="K45" s="30"/>
      <c r="L45" s="30"/>
      <c r="M45" s="30"/>
      <c r="N45" s="112"/>
      <c r="O45" s="112"/>
      <c r="P45" s="112"/>
      <c r="Q45" s="112"/>
      <c r="R45" s="112"/>
      <c r="S45" s="30"/>
      <c r="T45" s="92"/>
      <c r="U45" s="92"/>
      <c r="V45" s="135">
        <f>INDEX(Werte_Auswertung!AG$7:AG$47,MATCH($E45,Werte_Auswertung!$X$7:$X$47,0))</f>
        <v>0.33333333333333331</v>
      </c>
      <c r="W45" s="135">
        <f>INDEX(Werte_Auswertung!AH$7:AH$47,MATCH($E45,Werte_Auswertung!$X$7:$X$47,0))</f>
        <v>0.33333333333333331</v>
      </c>
      <c r="X45" s="135">
        <f>INDEX(Werte_Auswertung!AI$7:AI$47,MATCH($E45,Werte_Auswertung!$X$7:$X$47,0))</f>
        <v>0</v>
      </c>
      <c r="Y45" s="135">
        <f>INDEX(Werte_Auswertung!AJ$7:AJ$47,MATCH($E45,Werte_Auswertung!$X$7:$X$47,0))</f>
        <v>0.33333333333333331</v>
      </c>
      <c r="Z45" s="135">
        <f>INDEX(Werte_Auswertung!AK$7:AK$47,MATCH($E45,Werte_Auswertung!$X$7:$X$47,0))</f>
        <v>0</v>
      </c>
      <c r="AA45" s="92"/>
      <c r="AB45" s="92"/>
      <c r="AC45" s="92"/>
      <c r="AD45" s="92"/>
      <c r="AE45" s="92"/>
      <c r="AF45" s="92"/>
      <c r="AG45" s="92"/>
      <c r="AH45" s="92"/>
      <c r="AI45" s="92"/>
      <c r="AJ45" s="92"/>
      <c r="AK45" s="92"/>
      <c r="AL45" s="92"/>
      <c r="AM45" s="92"/>
    </row>
    <row r="46" spans="1:39" x14ac:dyDescent="0.25">
      <c r="A46" s="135" t="str">
        <f>INDEX(Werte_Auswertung!$B$7:$B$47,MATCH(E46,Werte_Auswertung!$X$7:$X$47,0))</f>
        <v>Rsch</v>
      </c>
      <c r="B46" s="135" t="str">
        <f>INDEX(Werte_Auswertung!$C$7:$C$47,MATCH(E46,Werte_Auswertung!$X$7:$X$47,0))</f>
        <v>Wasser und Gewässer</v>
      </c>
      <c r="C46" s="33">
        <v>4</v>
      </c>
      <c r="D46" s="367">
        <f>INDEX(Werte_Auswertung!$W$7:$W$47,MATCH(Werte_TOP5!E46,Werte_Auswertung!$X$7:$X$47,0))</f>
        <v>22</v>
      </c>
      <c r="E46" s="334" t="str">
        <f>IFERROR(INDEX(Werte_Auswertung!$X$7:$X$47,MATCH(LARGE(Werte_Auswertung!$AU$7:$AU$47,C38),Werte_Auswertung!$AU$7:$AU$47,0)),"")</f>
        <v>Wasserverbrauch</v>
      </c>
      <c r="F46" s="15"/>
      <c r="G46" s="262">
        <f>INDEX(Werte_Auswertung!$Y$7:$Y$47,MATCH(Werte_TOP5!E46,Werte_Auswertung!$X$7:$X$47,0))</f>
        <v>0.66666666666666663</v>
      </c>
      <c r="H46" s="262">
        <f>INDEX(Werte_Auswertung!$AU$7:$AU$47,MATCH(Werte_TOP5!E46,Werte_Auswertung!$X$7:$X$47,0))</f>
        <v>1.5000034</v>
      </c>
      <c r="I46" s="30"/>
      <c r="J46" s="30"/>
      <c r="K46" s="30"/>
      <c r="L46" s="30"/>
      <c r="M46" s="30"/>
      <c r="N46" s="112"/>
      <c r="O46" s="112"/>
      <c r="P46" s="112"/>
      <c r="Q46" s="112"/>
      <c r="R46" s="112"/>
      <c r="S46" s="30"/>
      <c r="T46" s="92"/>
      <c r="U46" s="92"/>
      <c r="V46" s="135">
        <f>INDEX(Werte_Auswertung!AG$7:AG$47,MATCH($E46,Werte_Auswertung!$X$7:$X$47,0))</f>
        <v>0</v>
      </c>
      <c r="W46" s="135">
        <f>INDEX(Werte_Auswertung!AH$7:AH$47,MATCH($E46,Werte_Auswertung!$X$7:$X$47,0))</f>
        <v>0.33333333333333331</v>
      </c>
      <c r="X46" s="135">
        <f>INDEX(Werte_Auswertung!AI$7:AI$47,MATCH($E46,Werte_Auswertung!$X$7:$X$47,0))</f>
        <v>0</v>
      </c>
      <c r="Y46" s="135">
        <f>INDEX(Werte_Auswertung!AJ$7:AJ$47,MATCH($E46,Werte_Auswertung!$X$7:$X$47,0))</f>
        <v>0.33333333333333331</v>
      </c>
      <c r="Z46" s="135">
        <f>INDEX(Werte_Auswertung!AK$7:AK$47,MATCH($E46,Werte_Auswertung!$X$7:$X$47,0))</f>
        <v>0.33333333333333331</v>
      </c>
      <c r="AA46" s="92"/>
      <c r="AB46" s="92"/>
      <c r="AC46" s="92"/>
      <c r="AD46" s="92"/>
      <c r="AE46" s="92"/>
      <c r="AF46" s="92"/>
      <c r="AG46" s="92"/>
      <c r="AH46" s="92"/>
      <c r="AI46" s="92"/>
      <c r="AJ46" s="92"/>
      <c r="AK46" s="92"/>
      <c r="AL46" s="92"/>
      <c r="AM46" s="92"/>
    </row>
    <row r="47" spans="1:39" x14ac:dyDescent="0.25">
      <c r="A47" s="135" t="str">
        <f>INDEX(Werte_Auswertung!$B$7:$B$47,MATCH(E47,Werte_Auswertung!$X$7:$X$47,0))</f>
        <v>Rsch</v>
      </c>
      <c r="B47" s="135" t="str">
        <f>INDEX(Werte_Auswertung!$C$7:$C$47,MATCH(E47,Werte_Auswertung!$X$7:$X$47,0))</f>
        <v>Rohstoffe</v>
      </c>
      <c r="C47" s="33">
        <v>5</v>
      </c>
      <c r="D47" s="367">
        <f>INDEX(Werte_Auswertung!$W$7:$W$47,MATCH(Werte_TOP5!E47,Werte_Auswertung!$X$7:$X$47,0))</f>
        <v>21</v>
      </c>
      <c r="E47" s="334" t="str">
        <f>IFERROR(INDEX(Werte_Auswertung!$X$7:$X$47,MATCH(LARGE(Werte_Auswertung!$AU$7:$AU$47,C39),Werte_Auswertung!$AU$7:$AU$47,0)),"")</f>
        <v>Abhängigkeit von kritischen Rohstoffen</v>
      </c>
      <c r="F47" s="15"/>
      <c r="G47" s="262">
        <f>INDEX(Werte_Auswertung!$Y$7:$Y$47,MATCH(Werte_TOP5!E47,Werte_Auswertung!$X$7:$X$47,0))</f>
        <v>0.66666666666666663</v>
      </c>
      <c r="H47" s="262">
        <f>INDEX(Werte_Auswertung!$AU$7:$AU$47,MATCH(Werte_TOP5!E47,Werte_Auswertung!$X$7:$X$47,0))</f>
        <v>1.5000032999999999</v>
      </c>
      <c r="I47" s="30"/>
      <c r="J47" s="30"/>
      <c r="K47" s="30"/>
      <c r="L47" s="30"/>
      <c r="M47" s="30"/>
      <c r="N47" s="112"/>
      <c r="O47" s="112"/>
      <c r="P47" s="112"/>
      <c r="Q47" s="112"/>
      <c r="R47" s="112"/>
      <c r="S47" s="30"/>
      <c r="T47" s="92"/>
      <c r="U47" s="92"/>
      <c r="V47" s="135">
        <f>INDEX(Werte_Auswertung!AG$7:AG$47,MATCH($E47,Werte_Auswertung!$X$7:$X$47,0))</f>
        <v>0</v>
      </c>
      <c r="W47" s="135">
        <f>INDEX(Werte_Auswertung!AH$7:AH$47,MATCH($E47,Werte_Auswertung!$X$7:$X$47,0))</f>
        <v>0.33333333333333331</v>
      </c>
      <c r="X47" s="135">
        <f>INDEX(Werte_Auswertung!AI$7:AI$47,MATCH($E47,Werte_Auswertung!$X$7:$X$47,0))</f>
        <v>0</v>
      </c>
      <c r="Y47" s="135">
        <f>INDEX(Werte_Auswertung!AJ$7:AJ$47,MATCH($E47,Werte_Auswertung!$X$7:$X$47,0))</f>
        <v>0.33333333333333331</v>
      </c>
      <c r="Z47" s="135">
        <f>INDEX(Werte_Auswertung!AK$7:AK$47,MATCH($E47,Werte_Auswertung!$X$7:$X$47,0))</f>
        <v>0.33333333333333331</v>
      </c>
      <c r="AA47" s="92"/>
      <c r="AB47" s="92"/>
      <c r="AC47" s="92"/>
      <c r="AD47" s="92"/>
      <c r="AE47" s="92"/>
      <c r="AF47" s="92"/>
      <c r="AG47" s="92"/>
      <c r="AH47" s="92"/>
      <c r="AI47" s="92"/>
      <c r="AJ47" s="92"/>
      <c r="AK47" s="92"/>
      <c r="AL47" s="92"/>
      <c r="AM47" s="92"/>
    </row>
    <row r="48" spans="1:39" x14ac:dyDescent="0.25">
      <c r="B48" s="33"/>
      <c r="C48" s="33"/>
      <c r="D48" s="235"/>
      <c r="E48" s="15"/>
      <c r="F48" s="15"/>
      <c r="G48" s="262"/>
      <c r="H48" s="30"/>
      <c r="I48" s="30"/>
      <c r="J48" s="30"/>
      <c r="K48" s="30"/>
      <c r="L48" s="30"/>
      <c r="M48" s="30"/>
      <c r="N48" s="112"/>
      <c r="O48" s="112"/>
      <c r="P48" s="112"/>
      <c r="Q48" s="112"/>
      <c r="R48" s="112"/>
      <c r="S48" s="30"/>
      <c r="T48" s="92"/>
      <c r="U48" s="92"/>
      <c r="V48" s="92"/>
      <c r="W48" s="92"/>
      <c r="X48" s="92"/>
      <c r="Y48" s="92"/>
      <c r="Z48" s="92"/>
      <c r="AA48" s="92"/>
      <c r="AB48" s="92"/>
      <c r="AC48" s="92"/>
      <c r="AD48" s="92"/>
      <c r="AE48" s="92"/>
      <c r="AF48" s="92"/>
      <c r="AG48" s="92"/>
      <c r="AH48" s="92"/>
      <c r="AI48" s="92"/>
      <c r="AJ48" s="92"/>
      <c r="AK48" s="92"/>
      <c r="AL48" s="92"/>
      <c r="AM48" s="92"/>
    </row>
    <row r="49" spans="1:39" s="273" customFormat="1" x14ac:dyDescent="0.25">
      <c r="A49" s="265" t="s">
        <v>164</v>
      </c>
      <c r="B49" s="266"/>
      <c r="C49" s="266"/>
      <c r="D49" s="267"/>
      <c r="E49" s="268"/>
      <c r="F49" s="268"/>
      <c r="G49" s="269"/>
      <c r="H49" s="270"/>
      <c r="I49" s="270"/>
      <c r="J49" s="270"/>
      <c r="K49" s="270"/>
      <c r="L49" s="270"/>
      <c r="M49" s="270"/>
      <c r="N49" s="271"/>
      <c r="O49" s="271"/>
      <c r="P49" s="271"/>
      <c r="Q49" s="271"/>
      <c r="R49" s="271"/>
      <c r="S49" s="270"/>
      <c r="T49" s="272"/>
      <c r="U49" s="272"/>
      <c r="V49" s="272"/>
      <c r="W49" s="272"/>
      <c r="X49" s="272"/>
      <c r="Y49" s="272"/>
      <c r="Z49" s="272"/>
      <c r="AA49" s="272"/>
      <c r="AB49" s="272"/>
      <c r="AC49" s="272"/>
      <c r="AD49" s="272"/>
      <c r="AE49" s="272"/>
      <c r="AF49" s="272"/>
      <c r="AG49" s="272"/>
      <c r="AH49" s="272"/>
      <c r="AI49" s="272"/>
      <c r="AJ49" s="272"/>
      <c r="AK49" s="272"/>
      <c r="AL49" s="272"/>
      <c r="AM49" s="272"/>
    </row>
    <row r="50" spans="1:39" x14ac:dyDescent="0.25">
      <c r="A50" s="33"/>
      <c r="B50" s="33"/>
      <c r="C50" s="33"/>
      <c r="D50" s="235"/>
      <c r="E50" s="15"/>
      <c r="F50" s="15"/>
      <c r="G50" s="262"/>
      <c r="H50" s="30"/>
      <c r="I50" s="30"/>
      <c r="J50" s="30"/>
      <c r="K50" s="30"/>
      <c r="L50" s="30"/>
      <c r="M50" s="30"/>
      <c r="N50" s="112"/>
      <c r="O50" s="112"/>
      <c r="P50" s="112"/>
      <c r="Q50" s="112"/>
      <c r="R50" s="112"/>
      <c r="S50" s="30"/>
      <c r="T50" s="92"/>
      <c r="U50" s="92"/>
      <c r="V50" s="92"/>
      <c r="W50" s="92"/>
      <c r="X50" s="92"/>
      <c r="Y50" s="92"/>
      <c r="Z50" s="92"/>
      <c r="AA50" s="92"/>
      <c r="AB50" s="92"/>
      <c r="AC50" s="92"/>
      <c r="AD50" s="92"/>
      <c r="AE50" s="92"/>
      <c r="AF50" s="92"/>
      <c r="AG50" s="92"/>
      <c r="AH50" s="92"/>
      <c r="AI50" s="92"/>
      <c r="AJ50" s="92"/>
      <c r="AK50" s="92"/>
      <c r="AL50" s="92"/>
      <c r="AM50" s="92"/>
    </row>
    <row r="51" spans="1:39" x14ac:dyDescent="0.25">
      <c r="A51" s="135" t="str">
        <f>INDEX(Werte_Auswertung!$B$7:$B$47,MATCH(E51,Werte_Auswertung!$X$7:$X$47,0))</f>
        <v>Rsch</v>
      </c>
      <c r="B51" s="135" t="str">
        <f>INDEX(Werte_Auswertung!$C$7:$C$47,MATCH(E51,Werte_Auswertung!$X$7:$X$47,0))</f>
        <v>Fläche und Boden</v>
      </c>
      <c r="C51" s="33">
        <v>1</v>
      </c>
      <c r="D51" s="367">
        <f>INDEX(Werte_Auswertung!$W$7:$W$47,MATCH(Werte_TOP5!E51,Werte_Auswertung!$X$7:$X$47,0))</f>
        <v>18</v>
      </c>
      <c r="E51" s="15" t="str">
        <f>IFERROR(INDEX(Werte_Auswertung!$X$7:$X$47,MATCH(SMALL(Werte_Auswertung!$AU$7:$AU$47,C43),Werte_Auswertung!$AU$7:$AU$47,0)),"")</f>
        <v>Flächeninanspruchnahme</v>
      </c>
      <c r="F51" s="15"/>
      <c r="G51" s="262">
        <f>INDEX(Werte_Auswertung!$Y$7:$Y$47,MATCH(Werte_TOP5!E51,Werte_Auswertung!$X$7:$X$47,0))</f>
        <v>2</v>
      </c>
      <c r="H51" s="262">
        <f>INDEX(Werte_Auswertung!$AU$7:$AU$47,MATCH(Werte_TOP5!E51,Werte_Auswertung!$X$7:$X$47,0))</f>
        <v>3.0000000000000001E-6</v>
      </c>
      <c r="I51" s="30"/>
      <c r="J51" s="30"/>
      <c r="K51" s="30"/>
      <c r="L51" s="30"/>
      <c r="M51" s="30"/>
      <c r="N51" s="112"/>
      <c r="O51" s="112"/>
      <c r="P51" s="112"/>
      <c r="Q51" s="112"/>
      <c r="R51" s="112"/>
      <c r="S51" s="30"/>
      <c r="T51" s="92"/>
      <c r="U51" s="92"/>
      <c r="V51" s="135">
        <f>INDEX(Werte_Auswertung!AG$7:AG$47,MATCH($E51,Werte_Auswertung!$X$7:$X$47,0))</f>
        <v>0</v>
      </c>
      <c r="W51" s="135">
        <f>INDEX(Werte_Auswertung!AH$7:AH$47,MATCH($E51,Werte_Auswertung!$X$7:$X$47,0))</f>
        <v>0</v>
      </c>
      <c r="X51" s="135">
        <f>INDEX(Werte_Auswertung!AI$7:AI$47,MATCH($E51,Werte_Auswertung!$X$7:$X$47,0))</f>
        <v>0</v>
      </c>
      <c r="Y51" s="135">
        <f>INDEX(Werte_Auswertung!AJ$7:AJ$47,MATCH($E51,Werte_Auswertung!$X$7:$X$47,0))</f>
        <v>0</v>
      </c>
      <c r="Z51" s="135">
        <f>INDEX(Werte_Auswertung!AK$7:AK$47,MATCH($E51,Werte_Auswertung!$X$7:$X$47,0))</f>
        <v>1</v>
      </c>
      <c r="AA51" s="92"/>
      <c r="AB51" s="92"/>
      <c r="AC51" s="92"/>
      <c r="AD51" s="92"/>
      <c r="AE51" s="92"/>
      <c r="AF51" s="92"/>
      <c r="AG51" s="92"/>
      <c r="AH51" s="92"/>
      <c r="AI51" s="92"/>
      <c r="AJ51" s="92"/>
      <c r="AK51" s="92"/>
      <c r="AL51" s="92"/>
      <c r="AM51" s="92"/>
    </row>
    <row r="52" spans="1:39" x14ac:dyDescent="0.25">
      <c r="A52" s="135" t="str">
        <f>INDEX(Werte_Auswertung!$B$7:$B$47,MATCH(E52,Werte_Auswertung!$X$7:$X$47,0))</f>
        <v>VS</v>
      </c>
      <c r="B52" s="135" t="str">
        <f>INDEX(Werte_Auswertung!$C$7:$C$47,MATCH(E52,Werte_Auswertung!$X$7:$X$47,0))</f>
        <v>Resilienz-Strukturen</v>
      </c>
      <c r="C52" s="33">
        <v>2</v>
      </c>
      <c r="D52" s="367" t="str">
        <f>INDEX(Werte_Auswertung!$W$7:$W$47,MATCH(Werte_TOP5!E52,Werte_Auswertung!$X$7:$X$47,0))</f>
        <v>2b</v>
      </c>
      <c r="E52" s="334" t="str">
        <f>IFERROR(INDEX(Werte_Auswertung!$X$7:$X$47,MATCH(SMALL(Werte_Auswertung!$AU$7:$AU$47,C44),Werte_Auswertung!$AU$7:$AU$47,0)),"")</f>
        <v>Störungsanfälligkeit (System B)</v>
      </c>
      <c r="F52" s="15"/>
      <c r="G52" s="262">
        <f>INDEX(Werte_Auswertung!$Y$7:$Y$47,MATCH(Werte_TOP5!E52,Werte_Auswertung!$X$7:$X$47,0))</f>
        <v>0.33333333333333331</v>
      </c>
      <c r="H52" s="262">
        <f>INDEX(Werte_Auswertung!$AU$7:$AU$47,MATCH(Werte_TOP5!E52,Werte_Auswertung!$X$7:$X$47,0))</f>
        <v>0.50000100000000003</v>
      </c>
      <c r="I52" s="30"/>
      <c r="J52" s="30"/>
      <c r="K52" s="30"/>
      <c r="L52" s="30"/>
      <c r="M52" s="30"/>
      <c r="N52" s="112"/>
      <c r="O52" s="112"/>
      <c r="P52" s="112"/>
      <c r="Q52" s="112"/>
      <c r="R52" s="112"/>
      <c r="S52" s="30"/>
      <c r="T52" s="92"/>
      <c r="U52" s="92"/>
      <c r="V52" s="135">
        <f>INDEX(Werte_Auswertung!AG$7:AG$47,MATCH($E52,Werte_Auswertung!$X$7:$X$47,0))</f>
        <v>0</v>
      </c>
      <c r="W52" s="135">
        <f>INDEX(Werte_Auswertung!AH$7:AH$47,MATCH($E52,Werte_Auswertung!$X$7:$X$47,0))</f>
        <v>0</v>
      </c>
      <c r="X52" s="135">
        <f>INDEX(Werte_Auswertung!AI$7:AI$47,MATCH($E52,Werte_Auswertung!$X$7:$X$47,0))</f>
        <v>0.66666666666666663</v>
      </c>
      <c r="Y52" s="135">
        <f>INDEX(Werte_Auswertung!AJ$7:AJ$47,MATCH($E52,Werte_Auswertung!$X$7:$X$47,0))</f>
        <v>0.33333333333333331</v>
      </c>
      <c r="Z52" s="135">
        <f>INDEX(Werte_Auswertung!AK$7:AK$47,MATCH($E52,Werte_Auswertung!$X$7:$X$47,0))</f>
        <v>0</v>
      </c>
      <c r="AA52" s="92"/>
      <c r="AB52" s="92"/>
      <c r="AC52" s="92"/>
      <c r="AD52" s="92"/>
      <c r="AE52" s="92"/>
      <c r="AF52" s="92"/>
      <c r="AG52" s="92"/>
      <c r="AH52" s="92"/>
      <c r="AI52" s="92"/>
      <c r="AJ52" s="92"/>
      <c r="AK52" s="92"/>
      <c r="AL52" s="92"/>
      <c r="AM52" s="92"/>
    </row>
    <row r="53" spans="1:39" ht="30" x14ac:dyDescent="0.25">
      <c r="A53" s="135" t="str">
        <f>INDEX(Werte_Auswertung!$B$7:$B$47,MATCH(E53,Werte_Auswertung!$X$7:$X$47,0))</f>
        <v>VS</v>
      </c>
      <c r="B53" s="135" t="str">
        <f>INDEX(Werte_Auswertung!$C$7:$C$47,MATCH(E53,Werte_Auswertung!$X$7:$X$47,0))</f>
        <v>Resilienz-Ressourcen</v>
      </c>
      <c r="C53" s="33">
        <v>3</v>
      </c>
      <c r="D53" s="367" t="str">
        <f>INDEX(Werte_Auswertung!$W$7:$W$47,MATCH(Werte_TOP5!E53,Werte_Auswertung!$X$7:$X$47,0))</f>
        <v>5b</v>
      </c>
      <c r="E53" s="334" t="str">
        <f>IFERROR(INDEX(Werte_Auswertung!$X$7:$X$47,MATCH(SMALL(Werte_Auswertung!$AU$7:$AU$47,C45),Werte_Auswertung!$AU$7:$AU$47,0)),"")</f>
        <v>Redundanz im technischen System (System B)</v>
      </c>
      <c r="F53" s="15"/>
      <c r="G53" s="262">
        <f>INDEX(Werte_Auswertung!$Y$7:$Y$47,MATCH(Werte_TOP5!E53,Werte_Auswertung!$X$7:$X$47,0))</f>
        <v>1.3333333333333333</v>
      </c>
      <c r="H53" s="262">
        <f>INDEX(Werte_Auswertung!$AU$7:$AU$47,MATCH(Werte_TOP5!E53,Werte_Auswertung!$X$7:$X$47,0))</f>
        <v>0.50000149999999999</v>
      </c>
      <c r="I53" s="30"/>
      <c r="J53" s="30"/>
      <c r="K53" s="30"/>
      <c r="L53" s="30"/>
      <c r="M53" s="30"/>
      <c r="N53" s="112"/>
      <c r="O53" s="112"/>
      <c r="P53" s="112"/>
      <c r="Q53" s="112"/>
      <c r="R53" s="112"/>
      <c r="S53" s="30"/>
      <c r="T53" s="92"/>
      <c r="U53" s="92"/>
      <c r="V53" s="135">
        <f>INDEX(Werte_Auswertung!AG$7:AG$47,MATCH($E53,Werte_Auswertung!$X$7:$X$47,0))</f>
        <v>0</v>
      </c>
      <c r="W53" s="135">
        <f>INDEX(Werte_Auswertung!AH$7:AH$47,MATCH($E53,Werte_Auswertung!$X$7:$X$47,0))</f>
        <v>0</v>
      </c>
      <c r="X53" s="135">
        <f>INDEX(Werte_Auswertung!AI$7:AI$47,MATCH($E53,Werte_Auswertung!$X$7:$X$47,0))</f>
        <v>0</v>
      </c>
      <c r="Y53" s="135">
        <f>INDEX(Werte_Auswertung!AJ$7:AJ$47,MATCH($E53,Werte_Auswertung!$X$7:$X$47,0))</f>
        <v>0.66666666666666663</v>
      </c>
      <c r="Z53" s="135">
        <f>INDEX(Werte_Auswertung!AK$7:AK$47,MATCH($E53,Werte_Auswertung!$X$7:$X$47,0))</f>
        <v>0.33333333333333331</v>
      </c>
      <c r="AA53" s="92"/>
      <c r="AB53" s="92"/>
      <c r="AC53" s="92"/>
      <c r="AD53" s="92"/>
      <c r="AE53" s="92"/>
      <c r="AF53" s="92"/>
      <c r="AG53" s="92"/>
      <c r="AH53" s="92"/>
      <c r="AI53" s="92"/>
      <c r="AJ53" s="92"/>
      <c r="AK53" s="92"/>
      <c r="AL53" s="92"/>
      <c r="AM53" s="92"/>
    </row>
    <row r="54" spans="1:39" x14ac:dyDescent="0.25">
      <c r="A54" s="135" t="str">
        <f>INDEX(Werte_Auswertung!$B$7:$B$47,MATCH(E54,Werte_Auswertung!$X$7:$X$47,0))</f>
        <v>WuNo</v>
      </c>
      <c r="B54" s="135" t="str">
        <f>INDEX(Werte_Auswertung!$C$7:$C$47,MATCH(E54,Werte_Auswertung!$X$7:$X$47,0))</f>
        <v>Nutzerorientierung</v>
      </c>
      <c r="C54" s="33">
        <v>4</v>
      </c>
      <c r="D54" s="367">
        <f>INDEX(Werte_Auswertung!$W$7:$W$47,MATCH(Werte_TOP5!E54,Werte_Auswertung!$X$7:$X$47,0))</f>
        <v>14</v>
      </c>
      <c r="E54" s="334" t="str">
        <f>IFERROR(INDEX(Werte_Auswertung!$X$7:$X$47,MATCH(SMALL(Werte_Auswertung!$AU$7:$AU$47,C46),Werte_Auswertung!$AU$7:$AU$47,0)),"")</f>
        <v>Erforderliche Nutzerkompetenz</v>
      </c>
      <c r="F54" s="15"/>
      <c r="G54" s="262">
        <f>INDEX(Werte_Auswertung!$Y$7:$Y$47,MATCH(Werte_TOP5!E54,Werte_Auswertung!$X$7:$X$47,0))</f>
        <v>0.33333333333333331</v>
      </c>
      <c r="H54" s="262">
        <f>INDEX(Werte_Auswertung!$AU$7:$AU$47,MATCH(Werte_TOP5!E54,Werte_Auswertung!$X$7:$X$47,0))</f>
        <v>0.50000250000000002</v>
      </c>
      <c r="I54" s="30"/>
      <c r="J54" s="30"/>
      <c r="K54" s="30"/>
      <c r="L54" s="30"/>
      <c r="M54" s="30"/>
      <c r="N54" s="112"/>
      <c r="O54" s="112"/>
      <c r="P54" s="112"/>
      <c r="Q54" s="112"/>
      <c r="R54" s="112"/>
      <c r="S54" s="30"/>
      <c r="T54" s="92"/>
      <c r="U54" s="92"/>
      <c r="V54" s="135">
        <f>INDEX(Werte_Auswertung!AG$7:AG$47,MATCH($E54,Werte_Auswertung!$X$7:$X$47,0))</f>
        <v>0</v>
      </c>
      <c r="W54" s="135">
        <f>INDEX(Werte_Auswertung!AH$7:AH$47,MATCH($E54,Werte_Auswertung!$X$7:$X$47,0))</f>
        <v>0</v>
      </c>
      <c r="X54" s="135">
        <f>INDEX(Werte_Auswertung!AI$7:AI$47,MATCH($E54,Werte_Auswertung!$X$7:$X$47,0))</f>
        <v>0.66666666666666663</v>
      </c>
      <c r="Y54" s="135">
        <f>INDEX(Werte_Auswertung!AJ$7:AJ$47,MATCH($E54,Werte_Auswertung!$X$7:$X$47,0))</f>
        <v>0.33333333333333331</v>
      </c>
      <c r="Z54" s="135">
        <f>INDEX(Werte_Auswertung!AK$7:AK$47,MATCH($E54,Werte_Auswertung!$X$7:$X$47,0))</f>
        <v>0</v>
      </c>
      <c r="AA54" s="92"/>
      <c r="AB54" s="92"/>
      <c r="AC54" s="92"/>
      <c r="AD54" s="92"/>
      <c r="AE54" s="92"/>
      <c r="AF54" s="92"/>
      <c r="AG54" s="92"/>
      <c r="AH54" s="92"/>
      <c r="AI54" s="92"/>
      <c r="AJ54" s="92"/>
      <c r="AK54" s="92"/>
      <c r="AL54" s="92"/>
      <c r="AM54" s="92"/>
    </row>
    <row r="55" spans="1:39" x14ac:dyDescent="0.25">
      <c r="A55" s="135" t="str">
        <f>INDEX(Werte_Auswertung!$B$7:$B$47,MATCH(E55,Werte_Auswertung!$X$7:$X$47,0))</f>
        <v>Rsch</v>
      </c>
      <c r="B55" s="135" t="str">
        <f>INDEX(Werte_Auswertung!$C$7:$C$47,MATCH(E55,Werte_Auswertung!$X$7:$X$47,0))</f>
        <v>Rohstoffe</v>
      </c>
      <c r="C55" s="33">
        <v>5</v>
      </c>
      <c r="D55" s="367">
        <f>INDEX(Werte_Auswertung!$W$7:$W$47,MATCH(Werte_TOP5!E55,Werte_Auswertung!$X$7:$X$47,0))</f>
        <v>20</v>
      </c>
      <c r="E55" s="334" t="str">
        <f>IFERROR(INDEX(Werte_Auswertung!$X$7:$X$47,MATCH(SMALL(Werte_Auswertung!$AU$7:$AU$47,C47),Werte_Auswertung!$AU$7:$AU$47,0)),"")</f>
        <v>Rohstoffbedarf</v>
      </c>
      <c r="F55" s="15"/>
      <c r="G55" s="262">
        <f>INDEX(Werte_Auswertung!$Y$7:$Y$47,MATCH(Werte_TOP5!E55,Werte_Auswertung!$X$7:$X$47,0))</f>
        <v>1.6666666666666667</v>
      </c>
      <c r="H55" s="262">
        <f>INDEX(Werte_Auswertung!$AU$7:$AU$47,MATCH(Werte_TOP5!E55,Werte_Auswertung!$X$7:$X$47,0))</f>
        <v>0.50000319999999998</v>
      </c>
      <c r="I55" s="30"/>
      <c r="J55" s="30"/>
      <c r="K55" s="30"/>
      <c r="L55" s="30"/>
      <c r="M55" s="30"/>
      <c r="N55" s="112"/>
      <c r="O55" s="112"/>
      <c r="P55" s="112"/>
      <c r="Q55" s="112"/>
      <c r="R55" s="112"/>
      <c r="S55" s="30"/>
      <c r="T55" s="92"/>
      <c r="U55" s="92"/>
      <c r="V55" s="135">
        <f>INDEX(Werte_Auswertung!AG$7:AG$47,MATCH($E55,Werte_Auswertung!$X$7:$X$47,0))</f>
        <v>0</v>
      </c>
      <c r="W55" s="135">
        <f>INDEX(Werte_Auswertung!AH$7:AH$47,MATCH($E55,Werte_Auswertung!$X$7:$X$47,0))</f>
        <v>0</v>
      </c>
      <c r="X55" s="135">
        <f>INDEX(Werte_Auswertung!AI$7:AI$47,MATCH($E55,Werte_Auswertung!$X$7:$X$47,0))</f>
        <v>0</v>
      </c>
      <c r="Y55" s="135">
        <f>INDEX(Werte_Auswertung!AJ$7:AJ$47,MATCH($E55,Werte_Auswertung!$X$7:$X$47,0))</f>
        <v>0.33333333333333331</v>
      </c>
      <c r="Z55" s="135">
        <f>INDEX(Werte_Auswertung!AK$7:AK$47,MATCH($E55,Werte_Auswertung!$X$7:$X$47,0))</f>
        <v>0.66666666666666663</v>
      </c>
      <c r="AA55" s="92"/>
      <c r="AB55" s="92"/>
      <c r="AC55" s="92"/>
      <c r="AD55" s="92"/>
      <c r="AE55" s="92"/>
      <c r="AF55" s="92"/>
      <c r="AG55" s="92"/>
      <c r="AH55" s="92"/>
      <c r="AI55" s="92"/>
      <c r="AJ55" s="92"/>
      <c r="AK55" s="92"/>
      <c r="AL55" s="92"/>
      <c r="AM55" s="92"/>
    </row>
  </sheetData>
  <pageMargins left="0.70866141732283472" right="0.70866141732283472" top="0.78740157480314965" bottom="0.78740157480314965" header="0.31496062992125984" footer="0.31496062992125984"/>
  <pageSetup paperSize="9" scale="68" fitToHeight="3" orientation="landscape" r:id="rId1"/>
  <rowBreaks count="1" manualBreakCount="1">
    <brk id="22" max="4" man="1"/>
  </rowBreaks>
  <extLst>
    <ext xmlns:x14="http://schemas.microsoft.com/office/spreadsheetml/2009/9/main" uri="{78C0D931-6437-407d-A8EE-F0AAD7539E65}">
      <x14:conditionalFormattings>
        <x14:conditionalFormatting xmlns:xm="http://schemas.microsoft.com/office/excel/2006/main">
          <x14:cfRule type="expression" priority="37" id="{312376CE-8429-465B-B6BB-7B9F13665302}">
            <xm:f>#REF!=DROPDOWN!$A$10</xm:f>
            <x14:dxf>
              <font>
                <color theme="0" tint="-0.24994659260841701"/>
              </font>
            </x14:dxf>
          </x14:cfRule>
          <xm:sqref>N3 B33:F33 M23:S55 B41:F41 B48:F49 A42:F42 F43:F47 A32:F32 C27:C31 B26 D26:F26 B25:F25 F24 A34:F34 A40:F40 A50:F50 C35:C39 C43:C47 C51:C55 M20:N22 A10:F23 O10:U22 E27:F31 E35:F39 E51:F55</xm:sqref>
        </x14:conditionalFormatting>
        <x14:conditionalFormatting xmlns:xm="http://schemas.microsoft.com/office/excel/2006/main">
          <x14:cfRule type="expression" priority="38" id="{2B1D1BCA-4EED-4CF2-AC07-3DD22D5E0546}">
            <xm:f>#REF!=DROPDOWN!$G$9</xm:f>
            <x14:dxf>
              <font>
                <b/>
                <i val="0"/>
              </font>
            </x14:dxf>
          </x14:cfRule>
          <xm:sqref>M23:S55 F43:F47 D32:F34 D25:F26 F24 D48:F50 M20:N22 D10:F23 O10:U22 E27:F31 D40:F42 E35:F39 E51:F55</xm:sqref>
        </x14:conditionalFormatting>
        <x14:conditionalFormatting xmlns:xm="http://schemas.microsoft.com/office/excel/2006/main">
          <x14:cfRule type="expression" priority="35" id="{30625264-2A03-4209-B9D9-5501A169F194}">
            <xm:f>#REF!=DROPDOWN!$A$10</xm:f>
            <x14:dxf>
              <font>
                <color theme="0" tint="-0.24994659260841701"/>
              </font>
            </x14:dxf>
          </x14:cfRule>
          <xm:sqref>J10:N19 G23:L23 G25:L55 I24:L24 H20:L22 G10:G22</xm:sqref>
        </x14:conditionalFormatting>
        <x14:conditionalFormatting xmlns:xm="http://schemas.microsoft.com/office/excel/2006/main">
          <x14:cfRule type="expression" priority="36" id="{87FC6CC2-2B94-435E-A39F-485082D4C422}">
            <xm:f>#REF!=DROPDOWN!$G$9</xm:f>
            <x14:dxf>
              <font>
                <b/>
                <i val="0"/>
              </font>
            </x14:dxf>
          </x14:cfRule>
          <xm:sqref>J10:N19 G23:L23 G25:L55 I24:L24 H20:L22 G10:G22</xm:sqref>
        </x14:conditionalFormatting>
        <x14:conditionalFormatting xmlns:xm="http://schemas.microsoft.com/office/excel/2006/main">
          <x14:cfRule type="expression" priority="33" id="{E3920D18-A25E-4CCB-92A1-315436851C26}">
            <xm:f>#REF!=DROPDOWN!$A$10</xm:f>
            <x14:dxf>
              <font>
                <color theme="0" tint="-0.24994659260841701"/>
              </font>
            </x14:dxf>
          </x14:cfRule>
          <xm:sqref>V10:Z22</xm:sqref>
        </x14:conditionalFormatting>
        <x14:conditionalFormatting xmlns:xm="http://schemas.microsoft.com/office/excel/2006/main">
          <x14:cfRule type="expression" priority="34" id="{88A7CAE6-2722-40C0-8B8A-155AF3F963C0}">
            <xm:f>#REF!=DROPDOWN!$G$9</xm:f>
            <x14:dxf>
              <font>
                <b/>
                <i val="0"/>
              </font>
            </x14:dxf>
          </x14:cfRule>
          <xm:sqref>V10:Z22</xm:sqref>
        </x14:conditionalFormatting>
        <x14:conditionalFormatting xmlns:xm="http://schemas.microsoft.com/office/excel/2006/main">
          <x14:cfRule type="expression" priority="31" id="{9372E7B4-483F-415E-A0D7-8FB4CFB8850D}">
            <xm:f>#REF!=DROPDOWN!$A$10</xm:f>
            <x14:dxf>
              <font>
                <color theme="0" tint="-0.24994659260841701"/>
              </font>
            </x14:dxf>
          </x14:cfRule>
          <xm:sqref>E43:E47</xm:sqref>
        </x14:conditionalFormatting>
        <x14:conditionalFormatting xmlns:xm="http://schemas.microsoft.com/office/excel/2006/main">
          <x14:cfRule type="expression" priority="32" id="{CFE3E4ED-0273-4D0E-AADA-9BB7A3C596A2}">
            <xm:f>#REF!=DROPDOWN!$G$9</xm:f>
            <x14:dxf>
              <font>
                <b/>
                <i val="0"/>
              </font>
            </x14:dxf>
          </x14:cfRule>
          <xm:sqref>E43:E47</xm:sqref>
        </x14:conditionalFormatting>
        <x14:conditionalFormatting xmlns:xm="http://schemas.microsoft.com/office/excel/2006/main">
          <x14:cfRule type="expression" priority="29" id="{BA2989F1-708D-41E8-BA72-04ACD65B3443}">
            <xm:f>#REF!=DROPDOWN!$A$10</xm:f>
            <x14:dxf>
              <font>
                <color theme="0" tint="-0.24994659260841701"/>
              </font>
            </x14:dxf>
          </x14:cfRule>
          <xm:sqref>D27:D31</xm:sqref>
        </x14:conditionalFormatting>
        <x14:conditionalFormatting xmlns:xm="http://schemas.microsoft.com/office/excel/2006/main">
          <x14:cfRule type="expression" priority="30" id="{E172B5CE-97AE-45B9-B603-BBF94A58AEB3}">
            <xm:f>#REF!=DROPDOWN!$G$9</xm:f>
            <x14:dxf>
              <font>
                <b/>
                <i val="0"/>
              </font>
            </x14:dxf>
          </x14:cfRule>
          <xm:sqref>D27:D31</xm:sqref>
        </x14:conditionalFormatting>
        <x14:conditionalFormatting xmlns:xm="http://schemas.microsoft.com/office/excel/2006/main">
          <x14:cfRule type="expression" priority="25" id="{86801EFE-3B95-43C7-AA0F-1B3307F2CFFC}">
            <xm:f>#REF!=DROPDOWN!$A$10</xm:f>
            <x14:dxf>
              <font>
                <color theme="0" tint="-0.24994659260841701"/>
              </font>
            </x14:dxf>
          </x14:cfRule>
          <xm:sqref>A27:B31</xm:sqref>
        </x14:conditionalFormatting>
        <x14:conditionalFormatting xmlns:xm="http://schemas.microsoft.com/office/excel/2006/main">
          <x14:cfRule type="expression" priority="26" id="{1D2AC851-9288-45BD-8D33-AA06F0CA5336}">
            <xm:f>#REF!=DROPDOWN!$G$9</xm:f>
            <x14:dxf>
              <font>
                <b/>
                <i val="0"/>
              </font>
            </x14:dxf>
          </x14:cfRule>
          <xm:sqref>A27:B31</xm:sqref>
        </x14:conditionalFormatting>
        <x14:conditionalFormatting xmlns:xm="http://schemas.microsoft.com/office/excel/2006/main">
          <x14:cfRule type="expression" priority="23" id="{4B3A0B49-E629-4576-849E-D1A175EACDDC}">
            <xm:f>#REF!=DROPDOWN!$A$10</xm:f>
            <x14:dxf>
              <font>
                <color theme="0" tint="-0.24994659260841701"/>
              </font>
            </x14:dxf>
          </x14:cfRule>
          <xm:sqref>A35:B39</xm:sqref>
        </x14:conditionalFormatting>
        <x14:conditionalFormatting xmlns:xm="http://schemas.microsoft.com/office/excel/2006/main">
          <x14:cfRule type="expression" priority="24" id="{FF3E0C74-0BB8-4D45-9638-A20BFA643CF8}">
            <xm:f>#REF!=DROPDOWN!$G$9</xm:f>
            <x14:dxf>
              <font>
                <b/>
                <i val="0"/>
              </font>
            </x14:dxf>
          </x14:cfRule>
          <xm:sqref>A35:B39</xm:sqref>
        </x14:conditionalFormatting>
        <x14:conditionalFormatting xmlns:xm="http://schemas.microsoft.com/office/excel/2006/main">
          <x14:cfRule type="expression" priority="21" id="{9B1B6688-1F1D-4017-AE6D-BD58CDD85235}">
            <xm:f>#REF!=DROPDOWN!$A$10</xm:f>
            <x14:dxf>
              <font>
                <color theme="0" tint="-0.24994659260841701"/>
              </font>
            </x14:dxf>
          </x14:cfRule>
          <xm:sqref>V27:Z31</xm:sqref>
        </x14:conditionalFormatting>
        <x14:conditionalFormatting xmlns:xm="http://schemas.microsoft.com/office/excel/2006/main">
          <x14:cfRule type="expression" priority="22" id="{E6EB5CEE-31F4-470C-9348-C728BE4A77A4}">
            <xm:f>#REF!=DROPDOWN!$G$9</xm:f>
            <x14:dxf>
              <font>
                <b/>
                <i val="0"/>
              </font>
            </x14:dxf>
          </x14:cfRule>
          <xm:sqref>V27:Z31</xm:sqref>
        </x14:conditionalFormatting>
        <x14:conditionalFormatting xmlns:xm="http://schemas.microsoft.com/office/excel/2006/main">
          <x14:cfRule type="expression" priority="19" id="{1C1F4875-4605-4913-B122-F9D348D3FDDD}">
            <xm:f>#REF!=DROPDOWN!$A$10</xm:f>
            <x14:dxf>
              <font>
                <color theme="0" tint="-0.24994659260841701"/>
              </font>
            </x14:dxf>
          </x14:cfRule>
          <xm:sqref>V35:Z39</xm:sqref>
        </x14:conditionalFormatting>
        <x14:conditionalFormatting xmlns:xm="http://schemas.microsoft.com/office/excel/2006/main">
          <x14:cfRule type="expression" priority="20" id="{4361CCD0-A9D3-4823-8359-7553E65FB817}">
            <xm:f>#REF!=DROPDOWN!$G$9</xm:f>
            <x14:dxf>
              <font>
                <b/>
                <i val="0"/>
              </font>
            </x14:dxf>
          </x14:cfRule>
          <xm:sqref>V35:Z39</xm:sqref>
        </x14:conditionalFormatting>
        <x14:conditionalFormatting xmlns:xm="http://schemas.microsoft.com/office/excel/2006/main">
          <x14:cfRule type="expression" priority="17" id="{639D2900-49F9-4DAF-A622-9D310F7C7FB4}">
            <xm:f>#REF!=DROPDOWN!$A$10</xm:f>
            <x14:dxf>
              <font>
                <color theme="0" tint="-0.24994659260841701"/>
              </font>
            </x14:dxf>
          </x14:cfRule>
          <xm:sqref>B43:B47</xm:sqref>
        </x14:conditionalFormatting>
        <x14:conditionalFormatting xmlns:xm="http://schemas.microsoft.com/office/excel/2006/main">
          <x14:cfRule type="expression" priority="18" id="{EF902C2A-0FA4-4803-8B06-A65AA08FFEFB}">
            <xm:f>#REF!=DROPDOWN!$G$9</xm:f>
            <x14:dxf>
              <font>
                <b/>
                <i val="0"/>
              </font>
            </x14:dxf>
          </x14:cfRule>
          <xm:sqref>B43:B47</xm:sqref>
        </x14:conditionalFormatting>
        <x14:conditionalFormatting xmlns:xm="http://schemas.microsoft.com/office/excel/2006/main">
          <x14:cfRule type="expression" priority="15" id="{39FD149E-FDA0-4737-A423-507B407F1BD5}">
            <xm:f>#REF!=DROPDOWN!$A$10</xm:f>
            <x14:dxf>
              <font>
                <color theme="0" tint="-0.24994659260841701"/>
              </font>
            </x14:dxf>
          </x14:cfRule>
          <xm:sqref>A43:A47</xm:sqref>
        </x14:conditionalFormatting>
        <x14:conditionalFormatting xmlns:xm="http://schemas.microsoft.com/office/excel/2006/main">
          <x14:cfRule type="expression" priority="16" id="{9C214B35-B2DF-4A04-9146-360D103A4C9F}">
            <xm:f>#REF!=DROPDOWN!$G$9</xm:f>
            <x14:dxf>
              <font>
                <b/>
                <i val="0"/>
              </font>
            </x14:dxf>
          </x14:cfRule>
          <xm:sqref>A43:A47</xm:sqref>
        </x14:conditionalFormatting>
        <x14:conditionalFormatting xmlns:xm="http://schemas.microsoft.com/office/excel/2006/main">
          <x14:cfRule type="expression" priority="13" id="{993AEF70-1992-4BCD-A3A9-8B961C504751}">
            <xm:f>#REF!=DROPDOWN!$A$10</xm:f>
            <x14:dxf>
              <font>
                <color theme="0" tint="-0.24994659260841701"/>
              </font>
            </x14:dxf>
          </x14:cfRule>
          <xm:sqref>B51:B55</xm:sqref>
        </x14:conditionalFormatting>
        <x14:conditionalFormatting xmlns:xm="http://schemas.microsoft.com/office/excel/2006/main">
          <x14:cfRule type="expression" priority="14" id="{94C5CA11-D26F-49B0-A575-E5CD8FA73A1B}">
            <xm:f>#REF!=DROPDOWN!$G$9</xm:f>
            <x14:dxf>
              <font>
                <b/>
                <i val="0"/>
              </font>
            </x14:dxf>
          </x14:cfRule>
          <xm:sqref>B51:B55</xm:sqref>
        </x14:conditionalFormatting>
        <x14:conditionalFormatting xmlns:xm="http://schemas.microsoft.com/office/excel/2006/main">
          <x14:cfRule type="expression" priority="11" id="{6F65C75C-4BA9-435F-8037-1FDAB291E4C7}">
            <xm:f>#REF!=DROPDOWN!$A$10</xm:f>
            <x14:dxf>
              <font>
                <color theme="0" tint="-0.24994659260841701"/>
              </font>
            </x14:dxf>
          </x14:cfRule>
          <xm:sqref>A51:A55</xm:sqref>
        </x14:conditionalFormatting>
        <x14:conditionalFormatting xmlns:xm="http://schemas.microsoft.com/office/excel/2006/main">
          <x14:cfRule type="expression" priority="12" id="{93308BE1-FE67-42C7-9A5E-5937D41C86D4}">
            <xm:f>#REF!=DROPDOWN!$G$9</xm:f>
            <x14:dxf>
              <font>
                <b/>
                <i val="0"/>
              </font>
            </x14:dxf>
          </x14:cfRule>
          <xm:sqref>A51:A55</xm:sqref>
        </x14:conditionalFormatting>
        <x14:conditionalFormatting xmlns:xm="http://schemas.microsoft.com/office/excel/2006/main">
          <x14:cfRule type="expression" priority="9" id="{A131A463-8FA4-4821-9574-0ACC2C7E7807}">
            <xm:f>#REF!=DROPDOWN!$A$10</xm:f>
            <x14:dxf>
              <font>
                <color theme="0" tint="-0.24994659260841701"/>
              </font>
            </x14:dxf>
          </x14:cfRule>
          <xm:sqref>V43:Z47</xm:sqref>
        </x14:conditionalFormatting>
        <x14:conditionalFormatting xmlns:xm="http://schemas.microsoft.com/office/excel/2006/main">
          <x14:cfRule type="expression" priority="10" id="{CAC9C96C-C0CE-40E9-828D-E388392D0E0F}">
            <xm:f>#REF!=DROPDOWN!$G$9</xm:f>
            <x14:dxf>
              <font>
                <b/>
                <i val="0"/>
              </font>
            </x14:dxf>
          </x14:cfRule>
          <xm:sqref>V43:Z47</xm:sqref>
        </x14:conditionalFormatting>
        <x14:conditionalFormatting xmlns:xm="http://schemas.microsoft.com/office/excel/2006/main">
          <x14:cfRule type="expression" priority="7" id="{812AB12E-BDF4-4B58-94FC-B83E05E69720}">
            <xm:f>#REF!=DROPDOWN!$A$10</xm:f>
            <x14:dxf>
              <font>
                <color theme="0" tint="-0.24994659260841701"/>
              </font>
            </x14:dxf>
          </x14:cfRule>
          <xm:sqref>V51:Z55</xm:sqref>
        </x14:conditionalFormatting>
        <x14:conditionalFormatting xmlns:xm="http://schemas.microsoft.com/office/excel/2006/main">
          <x14:cfRule type="expression" priority="8" id="{7129682B-6A3D-4067-AA72-0CCE7BA4055B}">
            <xm:f>#REF!=DROPDOWN!$G$9</xm:f>
            <x14:dxf>
              <font>
                <b/>
                <i val="0"/>
              </font>
            </x14:dxf>
          </x14:cfRule>
          <xm:sqref>V51:Z55</xm:sqref>
        </x14:conditionalFormatting>
        <x14:conditionalFormatting xmlns:xm="http://schemas.microsoft.com/office/excel/2006/main">
          <x14:cfRule type="expression" priority="5" id="{B0A50C93-6098-4487-BC7F-3D536A2B227E}">
            <xm:f>#REF!=DROPDOWN!$A$10</xm:f>
            <x14:dxf>
              <font>
                <color theme="0" tint="-0.24994659260841701"/>
              </font>
            </x14:dxf>
          </x14:cfRule>
          <xm:sqref>D35:D39</xm:sqref>
        </x14:conditionalFormatting>
        <x14:conditionalFormatting xmlns:xm="http://schemas.microsoft.com/office/excel/2006/main">
          <x14:cfRule type="expression" priority="6" id="{2E1B948B-ADCE-4020-B77D-2D5C24BE5BC8}">
            <xm:f>#REF!=DROPDOWN!$G$9</xm:f>
            <x14:dxf>
              <font>
                <b/>
                <i val="0"/>
              </font>
            </x14:dxf>
          </x14:cfRule>
          <xm:sqref>D35:D39</xm:sqref>
        </x14:conditionalFormatting>
        <x14:conditionalFormatting xmlns:xm="http://schemas.microsoft.com/office/excel/2006/main">
          <x14:cfRule type="expression" priority="3" id="{51E2E0B3-6EAB-4A1F-892E-99934878AD4A}">
            <xm:f>#REF!=DROPDOWN!$A$10</xm:f>
            <x14:dxf>
              <font>
                <color theme="0" tint="-0.24994659260841701"/>
              </font>
            </x14:dxf>
          </x14:cfRule>
          <xm:sqref>D43:D47</xm:sqref>
        </x14:conditionalFormatting>
        <x14:conditionalFormatting xmlns:xm="http://schemas.microsoft.com/office/excel/2006/main">
          <x14:cfRule type="expression" priority="4" id="{E5A85E3A-B110-4490-98E5-2270B25EAC0B}">
            <xm:f>#REF!=DROPDOWN!$G$9</xm:f>
            <x14:dxf>
              <font>
                <b/>
                <i val="0"/>
              </font>
            </x14:dxf>
          </x14:cfRule>
          <xm:sqref>D43:D47</xm:sqref>
        </x14:conditionalFormatting>
        <x14:conditionalFormatting xmlns:xm="http://schemas.microsoft.com/office/excel/2006/main">
          <x14:cfRule type="expression" priority="1" id="{ABEC6AF4-9CC2-48B0-B5E7-5CE9619EFD53}">
            <xm:f>#REF!=DROPDOWN!$A$10</xm:f>
            <x14:dxf>
              <font>
                <color theme="0" tint="-0.24994659260841701"/>
              </font>
            </x14:dxf>
          </x14:cfRule>
          <xm:sqref>D51:D55</xm:sqref>
        </x14:conditionalFormatting>
        <x14:conditionalFormatting xmlns:xm="http://schemas.microsoft.com/office/excel/2006/main">
          <x14:cfRule type="expression" priority="2" id="{8AA7A342-4732-4B51-B7D5-AF13861FA720}">
            <xm:f>#REF!=DROPDOWN!$G$9</xm:f>
            <x14:dxf>
              <font>
                <b/>
                <i val="0"/>
              </font>
            </x14:dxf>
          </x14:cfRule>
          <xm:sqref>D51:D55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8">
    <tabColor rgb="FFFFFF00"/>
  </sheetPr>
  <dimension ref="A1:AN48"/>
  <sheetViews>
    <sheetView topLeftCell="E1" zoomScale="80" zoomScaleNormal="80" workbookViewId="0">
      <selection activeCell="AO42" sqref="AO42"/>
    </sheetView>
  </sheetViews>
  <sheetFormatPr baseColWidth="10" defaultColWidth="11.42578125" defaultRowHeight="15" x14ac:dyDescent="0.25"/>
  <cols>
    <col min="1" max="1" width="32.140625" style="4" customWidth="1"/>
    <col min="2" max="2" width="7.85546875" style="4" customWidth="1"/>
    <col min="3" max="3" width="21.85546875" style="4" customWidth="1"/>
    <col min="4" max="4" width="4.42578125" style="4" customWidth="1"/>
    <col min="5" max="5" width="46.42578125" style="5" customWidth="1"/>
    <col min="6" max="6" width="8.42578125" style="5" customWidth="1"/>
    <col min="7" max="11" width="6.140625" style="4" customWidth="1"/>
    <col min="12" max="12" width="17.5703125" style="4" customWidth="1"/>
    <col min="13" max="17" width="7.85546875" style="4" customWidth="1"/>
    <col min="18" max="18" width="11.42578125" style="4"/>
    <col min="19" max="38" width="2.85546875" style="4" customWidth="1"/>
    <col min="39" max="16384" width="11.42578125" style="4"/>
  </cols>
  <sheetData>
    <row r="1" spans="1:40" s="62" customFormat="1" x14ac:dyDescent="0.25">
      <c r="A1" s="25" t="s">
        <v>116</v>
      </c>
      <c r="B1" s="25"/>
      <c r="C1" s="25"/>
      <c r="E1" s="32"/>
      <c r="F1" s="32"/>
    </row>
    <row r="3" spans="1:40" s="6" customFormat="1" ht="26.25" x14ac:dyDescent="0.4">
      <c r="A3" s="18" t="s">
        <v>142</v>
      </c>
      <c r="B3" s="18"/>
      <c r="C3" s="18"/>
      <c r="D3" s="18"/>
      <c r="E3" s="35"/>
      <c r="F3" s="35"/>
    </row>
    <row r="4" spans="1:40" s="6" customFormat="1" ht="36" customHeight="1" x14ac:dyDescent="0.4">
      <c r="A4" s="136" t="s">
        <v>46</v>
      </c>
      <c r="B4" s="34"/>
      <c r="C4" s="34"/>
      <c r="E4" s="35"/>
      <c r="F4" s="35"/>
      <c r="G4" s="2"/>
      <c r="H4" s="2"/>
      <c r="I4" s="2"/>
      <c r="J4" s="2"/>
      <c r="K4" s="2"/>
      <c r="L4" s="2"/>
      <c r="M4" s="2"/>
      <c r="N4" s="2"/>
      <c r="O4" s="2"/>
      <c r="P4" s="2"/>
      <c r="Q4" s="2"/>
      <c r="R4" s="2"/>
      <c r="S4" s="6" t="s">
        <v>117</v>
      </c>
      <c r="AN4" s="6" t="s">
        <v>394</v>
      </c>
    </row>
    <row r="5" spans="1:40" s="2" customFormat="1" x14ac:dyDescent="0.25">
      <c r="A5" s="115" t="s">
        <v>42</v>
      </c>
      <c r="B5" s="115" t="s">
        <v>120</v>
      </c>
      <c r="C5" s="115"/>
      <c r="D5" s="115"/>
      <c r="E5" s="116" t="s">
        <v>25</v>
      </c>
      <c r="F5" s="93" t="s">
        <v>68</v>
      </c>
      <c r="G5" s="93" t="s">
        <v>67</v>
      </c>
      <c r="H5" s="93" t="s">
        <v>71</v>
      </c>
      <c r="I5" s="93" t="s">
        <v>70</v>
      </c>
      <c r="J5" s="93" t="s">
        <v>72</v>
      </c>
      <c r="K5" s="93" t="s">
        <v>66</v>
      </c>
      <c r="L5" s="93" t="s">
        <v>118</v>
      </c>
      <c r="M5" s="93" t="s">
        <v>119</v>
      </c>
      <c r="N5" s="93"/>
      <c r="O5" s="93"/>
      <c r="P5" s="93"/>
      <c r="Q5" s="93"/>
      <c r="R5" s="2" t="s">
        <v>124</v>
      </c>
      <c r="S5" s="93" t="s">
        <v>73</v>
      </c>
      <c r="T5" s="93" t="s">
        <v>74</v>
      </c>
      <c r="U5" s="93" t="s">
        <v>75</v>
      </c>
      <c r="V5" s="93" t="s">
        <v>76</v>
      </c>
      <c r="W5" s="93" t="s">
        <v>77</v>
      </c>
      <c r="X5" s="93" t="s">
        <v>78</v>
      </c>
      <c r="Y5" s="93" t="s">
        <v>79</v>
      </c>
      <c r="Z5" s="93" t="s">
        <v>80</v>
      </c>
      <c r="AA5" s="93" t="s">
        <v>81</v>
      </c>
      <c r="AB5" s="93" t="s">
        <v>82</v>
      </c>
      <c r="AC5" s="93" t="s">
        <v>83</v>
      </c>
      <c r="AD5" s="93" t="s">
        <v>84</v>
      </c>
      <c r="AE5" s="93" t="s">
        <v>85</v>
      </c>
      <c r="AF5" s="93" t="s">
        <v>86</v>
      </c>
      <c r="AG5" s="93" t="s">
        <v>87</v>
      </c>
      <c r="AH5" s="93" t="s">
        <v>88</v>
      </c>
      <c r="AI5" s="93" t="s">
        <v>89</v>
      </c>
      <c r="AJ5" s="93" t="s">
        <v>90</v>
      </c>
      <c r="AK5" s="93" t="s">
        <v>91</v>
      </c>
      <c r="AL5" s="93" t="s">
        <v>92</v>
      </c>
    </row>
    <row r="6" spans="1:40" ht="24" customHeight="1" x14ac:dyDescent="0.25">
      <c r="E6" s="15"/>
      <c r="F6" s="15"/>
      <c r="L6" s="2"/>
      <c r="M6" s="8">
        <v>-2</v>
      </c>
      <c r="N6" s="8">
        <v>-1</v>
      </c>
      <c r="O6" s="8">
        <v>0</v>
      </c>
      <c r="P6" s="8">
        <v>1</v>
      </c>
      <c r="Q6" s="8">
        <v>2</v>
      </c>
      <c r="R6" s="8"/>
    </row>
    <row r="7" spans="1:40" x14ac:dyDescent="0.25">
      <c r="A7" s="33" t="str">
        <f>Filter_SonderKriterienpruefung!N1</f>
        <v>VS | Leistungsfähigkeit</v>
      </c>
      <c r="B7" s="33" t="str">
        <f>IFERROR(INDEX(DROPDOWN!$L$8:$O$20,MATCH(Werte_SonderAuswertung!$A7,DROPDOWN!$L$8:$L$20,0),4),"")</f>
        <v>VS</v>
      </c>
      <c r="C7" s="33" t="str">
        <f>IFERROR(INDEX(DROPDOWN!$L$8:$P$20,MATCH(Werte_SonderAuswertung!$A7,DROPDOWN!$L$8:$L$20,0),5),"")</f>
        <v>Leistungsfähigkeit</v>
      </c>
      <c r="D7" s="16" t="str">
        <f>Filter_SonderKriterienpruefung!M1</f>
        <v>1a</v>
      </c>
      <c r="E7" s="15" t="str">
        <f>Filter_SonderKriterienpruefung!O1</f>
        <v>Leistungsfähigkeit (System A)</v>
      </c>
      <c r="F7" s="135">
        <f>IFERROR(IF(E7="","",AVERAGE(S7:AL7)),0)</f>
        <v>-0.33333333333333331</v>
      </c>
      <c r="G7" s="30">
        <f>IFERROR(IF(E7="","",MIN(S7:AL7)),0)</f>
        <v>-2</v>
      </c>
      <c r="H7" s="30">
        <f>IF(E7="","",_xlfn.QUARTILE.INC(S7:AL7,1))</f>
        <v>-1</v>
      </c>
      <c r="I7" s="30">
        <f>IF(E7="","",_xlfn.QUARTILE.INC(S7:AL7,2))</f>
        <v>0</v>
      </c>
      <c r="J7" s="30">
        <f>IF(E7="","",_xlfn.QUARTILE.INC(S7:AL7,3))</f>
        <v>0.5</v>
      </c>
      <c r="K7" s="30">
        <f>IF(E7="","",IFERROR(MAX(S7:AL7),0))</f>
        <v>1</v>
      </c>
      <c r="L7" s="4">
        <f>IF($E7="","",COUNT(INDEX(Schritt5_Gruppenbewertung!$G$13:$G$53,$R7):INDEX(Schritt5_Gruppenbewertung!$Z$13:$Z$53,$R7)))</f>
        <v>3</v>
      </c>
      <c r="M7" s="112">
        <f t="shared" ref="M7:Q46" si="0">IFERROR(COUNTIF($S7:$AL7,M$6)/$L7,"")</f>
        <v>0.33333333333333331</v>
      </c>
      <c r="N7" s="112">
        <f t="shared" si="0"/>
        <v>0</v>
      </c>
      <c r="O7" s="112">
        <f t="shared" si="0"/>
        <v>0.33333333333333331</v>
      </c>
      <c r="P7" s="112">
        <f t="shared" si="0"/>
        <v>0.33333333333333331</v>
      </c>
      <c r="Q7" s="112">
        <f t="shared" si="0"/>
        <v>0</v>
      </c>
      <c r="R7" s="30">
        <f>IF(E7="","",MATCH(E7,Schritt5_Gruppenbewertung!$D$13:$D$53,0))</f>
        <v>1</v>
      </c>
      <c r="S7" s="92">
        <f>IF($E7="","",IF(INDEX(Schritt5_Gruppenbewertung!$G$13:$Z$53,MATCH($E7,Schritt5_Gruppenbewertung!$D$13:$D$53,0),MATCH(S$5,Schritt5_Gruppenbewertung!$G$11:$Z$11,0))="","",INDEX(Schritt5_Gruppenbewertung!$G$13:$Z$53,MATCH($E7,Schritt5_Gruppenbewertung!$D$13:$D$53,0),MATCH(S$5,Schritt5_Gruppenbewertung!$G$11:$Z$11,0))))</f>
        <v>-2</v>
      </c>
      <c r="T7" s="92">
        <f>IF($E7="","",IF(INDEX(Schritt5_Gruppenbewertung!$G$13:$Z$53,MATCH($E7,Schritt5_Gruppenbewertung!$D$13:$D$53,0),MATCH(T$5,Schritt5_Gruppenbewertung!$G$11:$Z$11,0))="","",INDEX(Schritt5_Gruppenbewertung!$G$13:$Z$53,MATCH($E7,Schritt5_Gruppenbewertung!$D$13:$D$53,0),MATCH(T$5,Schritt5_Gruppenbewertung!$G$11:$Z$11,0))))</f>
        <v>1</v>
      </c>
      <c r="U7" s="92">
        <f>IF($E7="","",IF(INDEX(Schritt5_Gruppenbewertung!$G$13:$Z$53,MATCH($E7,Schritt5_Gruppenbewertung!$D$13:$D$53,0),MATCH(U$5,Schritt5_Gruppenbewertung!$G$11:$Z$11,0))="","",INDEX(Schritt5_Gruppenbewertung!$G$13:$Z$53,MATCH($E7,Schritt5_Gruppenbewertung!$D$13:$D$53,0),MATCH(U$5,Schritt5_Gruppenbewertung!$G$11:$Z$11,0))))</f>
        <v>0</v>
      </c>
      <c r="V7" s="92" t="str">
        <f>IF($E7="","",IF(INDEX(Schritt5_Gruppenbewertung!$G$13:$Z$53,MATCH($E7,Schritt5_Gruppenbewertung!$D$13:$D$53,0),MATCH(V$5,Schritt5_Gruppenbewertung!$G$11:$Z$11,0))="","",INDEX(Schritt5_Gruppenbewertung!$G$13:$Z$53,MATCH($E7,Schritt5_Gruppenbewertung!$D$13:$D$53,0),MATCH(V$5,Schritt5_Gruppenbewertung!$G$11:$Z$11,0))))</f>
        <v/>
      </c>
      <c r="W7" s="92" t="str">
        <f>IF($E7="","",IF(INDEX(Schritt5_Gruppenbewertung!$G$13:$Z$53,MATCH($E7,Schritt5_Gruppenbewertung!$D$13:$D$53,0),MATCH(W$5,Schritt5_Gruppenbewertung!$G$11:$Z$11,0))="","",INDEX(Schritt5_Gruppenbewertung!$G$13:$Z$53,MATCH($E7,Schritt5_Gruppenbewertung!$D$13:$D$53,0),MATCH(W$5,Schritt5_Gruppenbewertung!$G$11:$Z$11,0))))</f>
        <v/>
      </c>
      <c r="X7" s="92" t="str">
        <f>IF($E7="","",IF(INDEX(Schritt5_Gruppenbewertung!$G$13:$Z$53,MATCH($E7,Schritt5_Gruppenbewertung!$D$13:$D$53,0),MATCH(X$5,Schritt5_Gruppenbewertung!$G$11:$Z$11,0))="","",INDEX(Schritt5_Gruppenbewertung!$G$13:$Z$53,MATCH($E7,Schritt5_Gruppenbewertung!$D$13:$D$53,0),MATCH(X$5,Schritt5_Gruppenbewertung!$G$11:$Z$11,0))))</f>
        <v/>
      </c>
      <c r="Y7" s="92" t="str">
        <f>IF($E7="","",IF(INDEX(Schritt5_Gruppenbewertung!$G$13:$Z$53,MATCH($E7,Schritt5_Gruppenbewertung!$D$13:$D$53,0),MATCH(Y$5,Schritt5_Gruppenbewertung!$G$11:$Z$11,0))="","",INDEX(Schritt5_Gruppenbewertung!$G$13:$Z$53,MATCH($E7,Schritt5_Gruppenbewertung!$D$13:$D$53,0),MATCH(Y$5,Schritt5_Gruppenbewertung!$G$11:$Z$11,0))))</f>
        <v/>
      </c>
      <c r="Z7" s="92" t="str">
        <f>IF($E7="","",IF(INDEX(Schritt5_Gruppenbewertung!$G$13:$Z$53,MATCH($E7,Schritt5_Gruppenbewertung!$D$13:$D$53,0),MATCH(Z$5,Schritt5_Gruppenbewertung!$G$11:$Z$11,0))="","",INDEX(Schritt5_Gruppenbewertung!$G$13:$Z$53,MATCH($E7,Schritt5_Gruppenbewertung!$D$13:$D$53,0),MATCH(Z$5,Schritt5_Gruppenbewertung!$G$11:$Z$11,0))))</f>
        <v/>
      </c>
      <c r="AA7" s="92" t="str">
        <f>IF($E7="","",IF(INDEX(Schritt5_Gruppenbewertung!$G$13:$Z$53,MATCH($E7,Schritt5_Gruppenbewertung!$D$13:$D$53,0),MATCH(AA$5,Schritt5_Gruppenbewertung!$G$11:$Z$11,0))="","",INDEX(Schritt5_Gruppenbewertung!$G$13:$Z$53,MATCH($E7,Schritt5_Gruppenbewertung!$D$13:$D$53,0),MATCH(AA$5,Schritt5_Gruppenbewertung!$G$11:$Z$11,0))))</f>
        <v/>
      </c>
      <c r="AB7" s="92" t="str">
        <f>IF($E7="","",IF(INDEX(Schritt5_Gruppenbewertung!$G$13:$Z$53,MATCH($E7,Schritt5_Gruppenbewertung!$D$13:$D$53,0),MATCH(AB$5,Schritt5_Gruppenbewertung!$G$11:$Z$11,0))="","",INDEX(Schritt5_Gruppenbewertung!$G$13:$Z$53,MATCH($E7,Schritt5_Gruppenbewertung!$D$13:$D$53,0),MATCH(AB$5,Schritt5_Gruppenbewertung!$G$11:$Z$11,0))))</f>
        <v/>
      </c>
      <c r="AC7" s="92" t="str">
        <f>IF($E7="","",IF(INDEX(Schritt5_Gruppenbewertung!$G$13:$Z$53,MATCH($E7,Schritt5_Gruppenbewertung!$D$13:$D$53,0),MATCH(AC$5,Schritt5_Gruppenbewertung!$G$11:$Z$11,0))="","",INDEX(Schritt5_Gruppenbewertung!$G$13:$Z$53,MATCH($E7,Schritt5_Gruppenbewertung!$D$13:$D$53,0),MATCH(AC$5,Schritt5_Gruppenbewertung!$G$11:$Z$11,0))))</f>
        <v/>
      </c>
      <c r="AD7" s="92" t="str">
        <f>IF($E7="","",IF(INDEX(Schritt5_Gruppenbewertung!$G$13:$Z$53,MATCH($E7,Schritt5_Gruppenbewertung!$D$13:$D$53,0),MATCH(AD$5,Schritt5_Gruppenbewertung!$G$11:$Z$11,0))="","",INDEX(Schritt5_Gruppenbewertung!$G$13:$Z$53,MATCH($E7,Schritt5_Gruppenbewertung!$D$13:$D$53,0),MATCH(AD$5,Schritt5_Gruppenbewertung!$G$11:$Z$11,0))))</f>
        <v/>
      </c>
      <c r="AE7" s="92" t="str">
        <f>IF($E7="","",IF(INDEX(Schritt5_Gruppenbewertung!$G$13:$Z$53,MATCH($E7,Schritt5_Gruppenbewertung!$D$13:$D$53,0),MATCH(AE$5,Schritt5_Gruppenbewertung!$G$11:$Z$11,0))="","",INDEX(Schritt5_Gruppenbewertung!$G$13:$Z$53,MATCH($E7,Schritt5_Gruppenbewertung!$D$13:$D$53,0),MATCH(AE$5,Schritt5_Gruppenbewertung!$G$11:$Z$11,0))))</f>
        <v/>
      </c>
      <c r="AF7" s="92" t="str">
        <f>IF($E7="","",IF(INDEX(Schritt5_Gruppenbewertung!$G$13:$Z$53,MATCH($E7,Schritt5_Gruppenbewertung!$D$13:$D$53,0),MATCH(AF$5,Schritt5_Gruppenbewertung!$G$11:$Z$11,0))="","",INDEX(Schritt5_Gruppenbewertung!$G$13:$Z$53,MATCH($E7,Schritt5_Gruppenbewertung!$D$13:$D$53,0),MATCH(AF$5,Schritt5_Gruppenbewertung!$G$11:$Z$11,0))))</f>
        <v/>
      </c>
      <c r="AG7" s="92" t="str">
        <f>IF($E7="","",IF(INDEX(Schritt5_Gruppenbewertung!$G$13:$Z$53,MATCH($E7,Schritt5_Gruppenbewertung!$D$13:$D$53,0),MATCH(AG$5,Schritt5_Gruppenbewertung!$G$11:$Z$11,0))="","",INDEX(Schritt5_Gruppenbewertung!$G$13:$Z$53,MATCH($E7,Schritt5_Gruppenbewertung!$D$13:$D$53,0),MATCH(AG$5,Schritt5_Gruppenbewertung!$G$11:$Z$11,0))))</f>
        <v/>
      </c>
      <c r="AH7" s="92" t="str">
        <f>IF($E7="","",IF(INDEX(Schritt5_Gruppenbewertung!$G$13:$Z$53,MATCH($E7,Schritt5_Gruppenbewertung!$D$13:$D$53,0),MATCH(AH$5,Schritt5_Gruppenbewertung!$G$11:$Z$11,0))="","",INDEX(Schritt5_Gruppenbewertung!$G$13:$Z$53,MATCH($E7,Schritt5_Gruppenbewertung!$D$13:$D$53,0),MATCH(AH$5,Schritt5_Gruppenbewertung!$G$11:$Z$11,0))))</f>
        <v/>
      </c>
      <c r="AI7" s="92" t="str">
        <f>IF($E7="","",IF(INDEX(Schritt5_Gruppenbewertung!$G$13:$Z$53,MATCH($E7,Schritt5_Gruppenbewertung!$D$13:$D$53,0),MATCH(AI$5,Schritt5_Gruppenbewertung!$G$11:$Z$11,0))="","",INDEX(Schritt5_Gruppenbewertung!$G$13:$Z$53,MATCH($E7,Schritt5_Gruppenbewertung!$D$13:$D$53,0),MATCH(AI$5,Schritt5_Gruppenbewertung!$G$11:$Z$11,0))))</f>
        <v/>
      </c>
      <c r="AJ7" s="92" t="str">
        <f>IF($E7="","",IF(INDEX(Schritt5_Gruppenbewertung!$G$13:$Z$53,MATCH($E7,Schritt5_Gruppenbewertung!$D$13:$D$53,0),MATCH(AJ$5,Schritt5_Gruppenbewertung!$G$11:$Z$11,0))="","",INDEX(Schritt5_Gruppenbewertung!$G$13:$Z$53,MATCH($E7,Schritt5_Gruppenbewertung!$D$13:$D$53,0),MATCH(AJ$5,Schritt5_Gruppenbewertung!$G$11:$Z$11,0))))</f>
        <v/>
      </c>
      <c r="AK7" s="92" t="str">
        <f>IF($E7="","",IF(INDEX(Schritt5_Gruppenbewertung!$G$13:$Z$53,MATCH($E7,Schritt5_Gruppenbewertung!$D$13:$D$53,0),MATCH(AK$5,Schritt5_Gruppenbewertung!$G$11:$Z$11,0))="","",INDEX(Schritt5_Gruppenbewertung!$G$13:$Z$53,MATCH($E7,Schritt5_Gruppenbewertung!$D$13:$D$53,0),MATCH(AK$5,Schritt5_Gruppenbewertung!$G$11:$Z$11,0))))</f>
        <v/>
      </c>
      <c r="AL7" s="92" t="str">
        <f>IF($E7="","",IF(INDEX(Schritt5_Gruppenbewertung!$G$13:$Z$53,MATCH($E7,Schritt5_Gruppenbewertung!$D$13:$D$53,0),MATCH(AL$5,Schritt5_Gruppenbewertung!$G$11:$Z$11,0))="","",INDEX(Schritt5_Gruppenbewertung!$G$13:$Z$53,MATCH($E7,Schritt5_Gruppenbewertung!$D$13:$D$53,0),MATCH(AL$5,Schritt5_Gruppenbewertung!$G$11:$Z$11,0))))</f>
        <v/>
      </c>
      <c r="AN7" s="239" t="str">
        <f>D7&amp;" "&amp;E7</f>
        <v>1a Leistungsfähigkeit (System A)</v>
      </c>
    </row>
    <row r="8" spans="1:40" x14ac:dyDescent="0.25">
      <c r="A8" s="33" t="str">
        <f>Filter_SonderKriterienpruefung!N2</f>
        <v>VS | Leistungsfähigkeit</v>
      </c>
      <c r="B8" s="33" t="str">
        <f>IFERROR(INDEX(DROPDOWN!$L$8:$O$20,MATCH(Werte_SonderAuswertung!$A8,DROPDOWN!$L$8:$L$20,0),4),"")</f>
        <v>VS</v>
      </c>
      <c r="C8" s="33" t="str">
        <f>IFERROR(INDEX(DROPDOWN!$L$8:$P$20,MATCH(Werte_SonderAuswertung!$A8,DROPDOWN!$L$8:$L$20,0),5),"")</f>
        <v>Leistungsfähigkeit</v>
      </c>
      <c r="D8" s="16" t="str">
        <f>Filter_SonderKriterienpruefung!M2</f>
        <v>1b</v>
      </c>
      <c r="E8" s="15" t="str">
        <f>Filter_SonderKriterienpruefung!O2</f>
        <v>Leistungsfähigkeit (System B)</v>
      </c>
      <c r="F8" s="135">
        <f t="shared" ref="F8:F47" si="1">IFERROR(IF(E8="","",AVERAGE(S8:AL8)),0)</f>
        <v>0.66666666666666663</v>
      </c>
      <c r="G8" s="30">
        <f t="shared" ref="G8:G47" si="2">IFERROR(IF(E8="","",MIN(S8:AL8)),0)</f>
        <v>-1</v>
      </c>
      <c r="H8" s="30">
        <f t="shared" ref="H8:H47" si="3">IF(E8="","",_xlfn.QUARTILE.INC(S8:AL8,1))</f>
        <v>0</v>
      </c>
      <c r="I8" s="30">
        <f t="shared" ref="I8:I47" si="4">IF(E8="","",_xlfn.QUARTILE.INC(S8:AL8,2))</f>
        <v>1</v>
      </c>
      <c r="J8" s="30">
        <f t="shared" ref="J8:J47" si="5">IF(E8="","",_xlfn.QUARTILE.INC(S8:AL8,3))</f>
        <v>1.5</v>
      </c>
      <c r="K8" s="30">
        <f t="shared" ref="K8:K47" si="6">IF(E8="","",IFERROR(MAX(S8:AL8),0))</f>
        <v>2</v>
      </c>
      <c r="L8" s="4">
        <f>IF($E8="","",COUNT(INDEX(Schritt5_Gruppenbewertung!$G$13:$G$53,$R8):INDEX(Schritt5_Gruppenbewertung!$Z$13:$Z$53,$R8)))</f>
        <v>3</v>
      </c>
      <c r="M8" s="112">
        <f t="shared" si="0"/>
        <v>0</v>
      </c>
      <c r="N8" s="112">
        <f t="shared" si="0"/>
        <v>0.33333333333333331</v>
      </c>
      <c r="O8" s="112">
        <f t="shared" si="0"/>
        <v>0</v>
      </c>
      <c r="P8" s="112">
        <f t="shared" si="0"/>
        <v>0.33333333333333331</v>
      </c>
      <c r="Q8" s="112">
        <f t="shared" si="0"/>
        <v>0.33333333333333331</v>
      </c>
      <c r="R8" s="30">
        <f>IF(E8="","",MATCH(E8,Schritt5_Gruppenbewertung!$D$13:$D$53,0))</f>
        <v>2</v>
      </c>
      <c r="S8" s="92">
        <f>IF($E8="","",IF(INDEX(Schritt5_Gruppenbewertung!$G$13:$Z$53,MATCH($E8,Schritt5_Gruppenbewertung!$D$13:$D$53,0),MATCH(S$5,Schritt5_Gruppenbewertung!$G$11:$Z$11,0))="","",INDEX(Schritt5_Gruppenbewertung!$G$13:$Z$53,MATCH($E8,Schritt5_Gruppenbewertung!$D$13:$D$53,0),MATCH(S$5,Schritt5_Gruppenbewertung!$G$11:$Z$11,0))))</f>
        <v>-1</v>
      </c>
      <c r="T8" s="92">
        <f>IF($E8="","",IF(INDEX(Schritt5_Gruppenbewertung!$G$13:$Z$53,MATCH($E8,Schritt5_Gruppenbewertung!$D$13:$D$53,0),MATCH(T$5,Schritt5_Gruppenbewertung!$G$11:$Z$11,0))="","",INDEX(Schritt5_Gruppenbewertung!$G$13:$Z$53,MATCH($E8,Schritt5_Gruppenbewertung!$D$13:$D$53,0),MATCH(T$5,Schritt5_Gruppenbewertung!$G$11:$Z$11,0))))</f>
        <v>2</v>
      </c>
      <c r="U8" s="92">
        <f>IF($E8="","",IF(INDEX(Schritt5_Gruppenbewertung!$G$13:$Z$53,MATCH($E8,Schritt5_Gruppenbewertung!$D$13:$D$53,0),MATCH(U$5,Schritt5_Gruppenbewertung!$G$11:$Z$11,0))="","",INDEX(Schritt5_Gruppenbewertung!$G$13:$Z$53,MATCH($E8,Schritt5_Gruppenbewertung!$D$13:$D$53,0),MATCH(U$5,Schritt5_Gruppenbewertung!$G$11:$Z$11,0))))</f>
        <v>1</v>
      </c>
      <c r="V8" s="92" t="str">
        <f>IF($E8="","",IF(INDEX(Schritt5_Gruppenbewertung!$G$13:$Z$53,MATCH($E8,Schritt5_Gruppenbewertung!$D$13:$D$53,0),MATCH(V$5,Schritt5_Gruppenbewertung!$G$11:$Z$11,0))="","",INDEX(Schritt5_Gruppenbewertung!$G$13:$Z$53,MATCH($E8,Schritt5_Gruppenbewertung!$D$13:$D$53,0),MATCH(V$5,Schritt5_Gruppenbewertung!$G$11:$Z$11,0))))</f>
        <v/>
      </c>
      <c r="W8" s="92" t="str">
        <f>IF($E8="","",IF(INDEX(Schritt5_Gruppenbewertung!$G$13:$Z$53,MATCH($E8,Schritt5_Gruppenbewertung!$D$13:$D$53,0),MATCH(W$5,Schritt5_Gruppenbewertung!$G$11:$Z$11,0))="","",INDEX(Schritt5_Gruppenbewertung!$G$13:$Z$53,MATCH($E8,Schritt5_Gruppenbewertung!$D$13:$D$53,0),MATCH(W$5,Schritt5_Gruppenbewertung!$G$11:$Z$11,0))))</f>
        <v/>
      </c>
      <c r="X8" s="92" t="str">
        <f>IF($E8="","",IF(INDEX(Schritt5_Gruppenbewertung!$G$13:$Z$53,MATCH($E8,Schritt5_Gruppenbewertung!$D$13:$D$53,0),MATCH(X$5,Schritt5_Gruppenbewertung!$G$11:$Z$11,0))="","",INDEX(Schritt5_Gruppenbewertung!$G$13:$Z$53,MATCH($E8,Schritt5_Gruppenbewertung!$D$13:$D$53,0),MATCH(X$5,Schritt5_Gruppenbewertung!$G$11:$Z$11,0))))</f>
        <v/>
      </c>
      <c r="Y8" s="92" t="str">
        <f>IF($E8="","",IF(INDEX(Schritt5_Gruppenbewertung!$G$13:$Z$53,MATCH($E8,Schritt5_Gruppenbewertung!$D$13:$D$53,0),MATCH(Y$5,Schritt5_Gruppenbewertung!$G$11:$Z$11,0))="","",INDEX(Schritt5_Gruppenbewertung!$G$13:$Z$53,MATCH($E8,Schritt5_Gruppenbewertung!$D$13:$D$53,0),MATCH(Y$5,Schritt5_Gruppenbewertung!$G$11:$Z$11,0))))</f>
        <v/>
      </c>
      <c r="Z8" s="92" t="str">
        <f>IF($E8="","",IF(INDEX(Schritt5_Gruppenbewertung!$G$13:$Z$53,MATCH($E8,Schritt5_Gruppenbewertung!$D$13:$D$53,0),MATCH(Z$5,Schritt5_Gruppenbewertung!$G$11:$Z$11,0))="","",INDEX(Schritt5_Gruppenbewertung!$G$13:$Z$53,MATCH($E8,Schritt5_Gruppenbewertung!$D$13:$D$53,0),MATCH(Z$5,Schritt5_Gruppenbewertung!$G$11:$Z$11,0))))</f>
        <v/>
      </c>
      <c r="AA8" s="92" t="str">
        <f>IF($E8="","",IF(INDEX(Schritt5_Gruppenbewertung!$G$13:$Z$53,MATCH($E8,Schritt5_Gruppenbewertung!$D$13:$D$53,0),MATCH(AA$5,Schritt5_Gruppenbewertung!$G$11:$Z$11,0))="","",INDEX(Schritt5_Gruppenbewertung!$G$13:$Z$53,MATCH($E8,Schritt5_Gruppenbewertung!$D$13:$D$53,0),MATCH(AA$5,Schritt5_Gruppenbewertung!$G$11:$Z$11,0))))</f>
        <v/>
      </c>
      <c r="AB8" s="92" t="str">
        <f>IF($E8="","",IF(INDEX(Schritt5_Gruppenbewertung!$G$13:$Z$53,MATCH($E8,Schritt5_Gruppenbewertung!$D$13:$D$53,0),MATCH(AB$5,Schritt5_Gruppenbewertung!$G$11:$Z$11,0))="","",INDEX(Schritt5_Gruppenbewertung!$G$13:$Z$53,MATCH($E8,Schritt5_Gruppenbewertung!$D$13:$D$53,0),MATCH(AB$5,Schritt5_Gruppenbewertung!$G$11:$Z$11,0))))</f>
        <v/>
      </c>
      <c r="AC8" s="92" t="str">
        <f>IF($E8="","",IF(INDEX(Schritt5_Gruppenbewertung!$G$13:$Z$53,MATCH($E8,Schritt5_Gruppenbewertung!$D$13:$D$53,0),MATCH(AC$5,Schritt5_Gruppenbewertung!$G$11:$Z$11,0))="","",INDEX(Schritt5_Gruppenbewertung!$G$13:$Z$53,MATCH($E8,Schritt5_Gruppenbewertung!$D$13:$D$53,0),MATCH(AC$5,Schritt5_Gruppenbewertung!$G$11:$Z$11,0))))</f>
        <v/>
      </c>
      <c r="AD8" s="92" t="str">
        <f>IF($E8="","",IF(INDEX(Schritt5_Gruppenbewertung!$G$13:$Z$53,MATCH($E8,Schritt5_Gruppenbewertung!$D$13:$D$53,0),MATCH(AD$5,Schritt5_Gruppenbewertung!$G$11:$Z$11,0))="","",INDEX(Schritt5_Gruppenbewertung!$G$13:$Z$53,MATCH($E8,Schritt5_Gruppenbewertung!$D$13:$D$53,0),MATCH(AD$5,Schritt5_Gruppenbewertung!$G$11:$Z$11,0))))</f>
        <v/>
      </c>
      <c r="AE8" s="92" t="str">
        <f>IF($E8="","",IF(INDEX(Schritt5_Gruppenbewertung!$G$13:$Z$53,MATCH($E8,Schritt5_Gruppenbewertung!$D$13:$D$53,0),MATCH(AE$5,Schritt5_Gruppenbewertung!$G$11:$Z$11,0))="","",INDEX(Schritt5_Gruppenbewertung!$G$13:$Z$53,MATCH($E8,Schritt5_Gruppenbewertung!$D$13:$D$53,0),MATCH(AE$5,Schritt5_Gruppenbewertung!$G$11:$Z$11,0))))</f>
        <v/>
      </c>
      <c r="AF8" s="92" t="str">
        <f>IF($E8="","",IF(INDEX(Schritt5_Gruppenbewertung!$G$13:$Z$53,MATCH($E8,Schritt5_Gruppenbewertung!$D$13:$D$53,0),MATCH(AF$5,Schritt5_Gruppenbewertung!$G$11:$Z$11,0))="","",INDEX(Schritt5_Gruppenbewertung!$G$13:$Z$53,MATCH($E8,Schritt5_Gruppenbewertung!$D$13:$D$53,0),MATCH(AF$5,Schritt5_Gruppenbewertung!$G$11:$Z$11,0))))</f>
        <v/>
      </c>
      <c r="AG8" s="92" t="str">
        <f>IF($E8="","",IF(INDEX(Schritt5_Gruppenbewertung!$G$13:$Z$53,MATCH($E8,Schritt5_Gruppenbewertung!$D$13:$D$53,0),MATCH(AG$5,Schritt5_Gruppenbewertung!$G$11:$Z$11,0))="","",INDEX(Schritt5_Gruppenbewertung!$G$13:$Z$53,MATCH($E8,Schritt5_Gruppenbewertung!$D$13:$D$53,0),MATCH(AG$5,Schritt5_Gruppenbewertung!$G$11:$Z$11,0))))</f>
        <v/>
      </c>
      <c r="AH8" s="92" t="str">
        <f>IF($E8="","",IF(INDEX(Schritt5_Gruppenbewertung!$G$13:$Z$53,MATCH($E8,Schritt5_Gruppenbewertung!$D$13:$D$53,0),MATCH(AH$5,Schritt5_Gruppenbewertung!$G$11:$Z$11,0))="","",INDEX(Schritt5_Gruppenbewertung!$G$13:$Z$53,MATCH($E8,Schritt5_Gruppenbewertung!$D$13:$D$53,0),MATCH(AH$5,Schritt5_Gruppenbewertung!$G$11:$Z$11,0))))</f>
        <v/>
      </c>
      <c r="AI8" s="92" t="str">
        <f>IF($E8="","",IF(INDEX(Schritt5_Gruppenbewertung!$G$13:$Z$53,MATCH($E8,Schritt5_Gruppenbewertung!$D$13:$D$53,0),MATCH(AI$5,Schritt5_Gruppenbewertung!$G$11:$Z$11,0))="","",INDEX(Schritt5_Gruppenbewertung!$G$13:$Z$53,MATCH($E8,Schritt5_Gruppenbewertung!$D$13:$D$53,0),MATCH(AI$5,Schritt5_Gruppenbewertung!$G$11:$Z$11,0))))</f>
        <v/>
      </c>
      <c r="AJ8" s="92" t="str">
        <f>IF($E8="","",IF(INDEX(Schritt5_Gruppenbewertung!$G$13:$Z$53,MATCH($E8,Schritt5_Gruppenbewertung!$D$13:$D$53,0),MATCH(AJ$5,Schritt5_Gruppenbewertung!$G$11:$Z$11,0))="","",INDEX(Schritt5_Gruppenbewertung!$G$13:$Z$53,MATCH($E8,Schritt5_Gruppenbewertung!$D$13:$D$53,0),MATCH(AJ$5,Schritt5_Gruppenbewertung!$G$11:$Z$11,0))))</f>
        <v/>
      </c>
      <c r="AK8" s="92" t="str">
        <f>IF($E8="","",IF(INDEX(Schritt5_Gruppenbewertung!$G$13:$Z$53,MATCH($E8,Schritt5_Gruppenbewertung!$D$13:$D$53,0),MATCH(AK$5,Schritt5_Gruppenbewertung!$G$11:$Z$11,0))="","",INDEX(Schritt5_Gruppenbewertung!$G$13:$Z$53,MATCH($E8,Schritt5_Gruppenbewertung!$D$13:$D$53,0),MATCH(AK$5,Schritt5_Gruppenbewertung!$G$11:$Z$11,0))))</f>
        <v/>
      </c>
      <c r="AL8" s="92" t="str">
        <f>IF($E8="","",IF(INDEX(Schritt5_Gruppenbewertung!$G$13:$Z$53,MATCH($E8,Schritt5_Gruppenbewertung!$D$13:$D$53,0),MATCH(AL$5,Schritt5_Gruppenbewertung!$G$11:$Z$11,0))="","",INDEX(Schritt5_Gruppenbewertung!$G$13:$Z$53,MATCH($E8,Schritt5_Gruppenbewertung!$D$13:$D$53,0),MATCH(AL$5,Schritt5_Gruppenbewertung!$G$11:$Z$11,0))))</f>
        <v/>
      </c>
      <c r="AN8" s="239" t="str">
        <f t="shared" ref="AN8:AN47" si="7">D8&amp;" "&amp;E8</f>
        <v>1b Leistungsfähigkeit (System B)</v>
      </c>
    </row>
    <row r="9" spans="1:40" x14ac:dyDescent="0.25">
      <c r="A9" s="33" t="str">
        <f>Filter_SonderKriterienpruefung!N3</f>
        <v/>
      </c>
      <c r="B9" s="33" t="str">
        <f>IFERROR(INDEX(DROPDOWN!$L$8:$O$20,MATCH(Werte_SonderAuswertung!$A9,DROPDOWN!$L$8:$L$20,0),4),"")</f>
        <v/>
      </c>
      <c r="C9" s="33" t="str">
        <f>IFERROR(INDEX(DROPDOWN!$L$8:$P$20,MATCH(Werte_SonderAuswertung!$A9,DROPDOWN!$L$8:$L$20,0),5),"")</f>
        <v/>
      </c>
      <c r="D9" s="16" t="str">
        <f>Filter_SonderKriterienpruefung!M3</f>
        <v/>
      </c>
      <c r="E9" s="15" t="str">
        <f>Filter_SonderKriterienpruefung!O3</f>
        <v/>
      </c>
      <c r="F9" s="135" t="str">
        <f t="shared" si="1"/>
        <v/>
      </c>
      <c r="G9" s="30" t="str">
        <f t="shared" si="2"/>
        <v/>
      </c>
      <c r="H9" s="30" t="str">
        <f t="shared" si="3"/>
        <v/>
      </c>
      <c r="I9" s="30" t="str">
        <f t="shared" si="4"/>
        <v/>
      </c>
      <c r="J9" s="30" t="str">
        <f t="shared" si="5"/>
        <v/>
      </c>
      <c r="K9" s="30" t="str">
        <f t="shared" si="6"/>
        <v/>
      </c>
      <c r="L9" s="4" t="str">
        <f>IF($E9="","",COUNT(INDEX(Schritt5_Gruppenbewertung!$G$13:$G$53,$R9):INDEX(Schritt5_Gruppenbewertung!$Z$13:$Z$53,$R9)))</f>
        <v/>
      </c>
      <c r="M9" s="112" t="str">
        <f t="shared" si="0"/>
        <v/>
      </c>
      <c r="N9" s="112" t="str">
        <f t="shared" si="0"/>
        <v/>
      </c>
      <c r="O9" s="112" t="str">
        <f t="shared" si="0"/>
        <v/>
      </c>
      <c r="P9" s="112" t="str">
        <f t="shared" si="0"/>
        <v/>
      </c>
      <c r="Q9" s="112" t="str">
        <f t="shared" si="0"/>
        <v/>
      </c>
      <c r="R9" s="30" t="str">
        <f>IF(E9="","",MATCH(E9,Schritt5_Gruppenbewertung!$D$13:$D$53,0))</f>
        <v/>
      </c>
      <c r="S9" s="92" t="str">
        <f>IF($E9="","",IF(INDEX(Schritt5_Gruppenbewertung!$G$13:$Z$53,MATCH($E9,Schritt5_Gruppenbewertung!$D$13:$D$53,0),MATCH(S$5,Schritt5_Gruppenbewertung!$G$11:$Z$11,0))="","",INDEX(Schritt5_Gruppenbewertung!$G$13:$Z$53,MATCH($E9,Schritt5_Gruppenbewertung!$D$13:$D$53,0),MATCH(S$5,Schritt5_Gruppenbewertung!$G$11:$Z$11,0))))</f>
        <v/>
      </c>
      <c r="T9" s="92" t="str">
        <f>IF($E9="","",IF(INDEX(Schritt5_Gruppenbewertung!$G$13:$Z$53,MATCH($E9,Schritt5_Gruppenbewertung!$D$13:$D$53,0),MATCH(T$5,Schritt5_Gruppenbewertung!$G$11:$Z$11,0))="","",INDEX(Schritt5_Gruppenbewertung!$G$13:$Z$53,MATCH($E9,Schritt5_Gruppenbewertung!$D$13:$D$53,0),MATCH(T$5,Schritt5_Gruppenbewertung!$G$11:$Z$11,0))))</f>
        <v/>
      </c>
      <c r="U9" s="92" t="str">
        <f>IF($E9="","",IF(INDEX(Schritt5_Gruppenbewertung!$G$13:$Z$53,MATCH($E9,Schritt5_Gruppenbewertung!$D$13:$D$53,0),MATCH(U$5,Schritt5_Gruppenbewertung!$G$11:$Z$11,0))="","",INDEX(Schritt5_Gruppenbewertung!$G$13:$Z$53,MATCH($E9,Schritt5_Gruppenbewertung!$D$13:$D$53,0),MATCH(U$5,Schritt5_Gruppenbewertung!$G$11:$Z$11,0))))</f>
        <v/>
      </c>
      <c r="V9" s="92" t="str">
        <f>IF($E9="","",IF(INDEX(Schritt5_Gruppenbewertung!$G$13:$Z$53,MATCH($E9,Schritt5_Gruppenbewertung!$D$13:$D$53,0),MATCH(V$5,Schritt5_Gruppenbewertung!$G$11:$Z$11,0))="","",INDEX(Schritt5_Gruppenbewertung!$G$13:$Z$53,MATCH($E9,Schritt5_Gruppenbewertung!$D$13:$D$53,0),MATCH(V$5,Schritt5_Gruppenbewertung!$G$11:$Z$11,0))))</f>
        <v/>
      </c>
      <c r="W9" s="92" t="str">
        <f>IF($E9="","",IF(INDEX(Schritt5_Gruppenbewertung!$G$13:$Z$53,MATCH($E9,Schritt5_Gruppenbewertung!$D$13:$D$53,0),MATCH(W$5,Schritt5_Gruppenbewertung!$G$11:$Z$11,0))="","",INDEX(Schritt5_Gruppenbewertung!$G$13:$Z$53,MATCH($E9,Schritt5_Gruppenbewertung!$D$13:$D$53,0),MATCH(W$5,Schritt5_Gruppenbewertung!$G$11:$Z$11,0))))</f>
        <v/>
      </c>
      <c r="X9" s="92" t="str">
        <f>IF($E9="","",IF(INDEX(Schritt5_Gruppenbewertung!$G$13:$Z$53,MATCH($E9,Schritt5_Gruppenbewertung!$D$13:$D$53,0),MATCH(X$5,Schritt5_Gruppenbewertung!$G$11:$Z$11,0))="","",INDEX(Schritt5_Gruppenbewertung!$G$13:$Z$53,MATCH($E9,Schritt5_Gruppenbewertung!$D$13:$D$53,0),MATCH(X$5,Schritt5_Gruppenbewertung!$G$11:$Z$11,0))))</f>
        <v/>
      </c>
      <c r="Y9" s="92" t="str">
        <f>IF($E9="","",IF(INDEX(Schritt5_Gruppenbewertung!$G$13:$Z$53,MATCH($E9,Schritt5_Gruppenbewertung!$D$13:$D$53,0),MATCH(Y$5,Schritt5_Gruppenbewertung!$G$11:$Z$11,0))="","",INDEX(Schritt5_Gruppenbewertung!$G$13:$Z$53,MATCH($E9,Schritt5_Gruppenbewertung!$D$13:$D$53,0),MATCH(Y$5,Schritt5_Gruppenbewertung!$G$11:$Z$11,0))))</f>
        <v/>
      </c>
      <c r="Z9" s="92" t="str">
        <f>IF($E9="","",IF(INDEX(Schritt5_Gruppenbewertung!$G$13:$Z$53,MATCH($E9,Schritt5_Gruppenbewertung!$D$13:$D$53,0),MATCH(Z$5,Schritt5_Gruppenbewertung!$G$11:$Z$11,0))="","",INDEX(Schritt5_Gruppenbewertung!$G$13:$Z$53,MATCH($E9,Schritt5_Gruppenbewertung!$D$13:$D$53,0),MATCH(Z$5,Schritt5_Gruppenbewertung!$G$11:$Z$11,0))))</f>
        <v/>
      </c>
      <c r="AA9" s="92" t="str">
        <f>IF($E9="","",IF(INDEX(Schritt5_Gruppenbewertung!$G$13:$Z$53,MATCH($E9,Schritt5_Gruppenbewertung!$D$13:$D$53,0),MATCH(AA$5,Schritt5_Gruppenbewertung!$G$11:$Z$11,0))="","",INDEX(Schritt5_Gruppenbewertung!$G$13:$Z$53,MATCH($E9,Schritt5_Gruppenbewertung!$D$13:$D$53,0),MATCH(AA$5,Schritt5_Gruppenbewertung!$G$11:$Z$11,0))))</f>
        <v/>
      </c>
      <c r="AB9" s="92" t="str">
        <f>IF($E9="","",IF(INDEX(Schritt5_Gruppenbewertung!$G$13:$Z$53,MATCH($E9,Schritt5_Gruppenbewertung!$D$13:$D$53,0),MATCH(AB$5,Schritt5_Gruppenbewertung!$G$11:$Z$11,0))="","",INDEX(Schritt5_Gruppenbewertung!$G$13:$Z$53,MATCH($E9,Schritt5_Gruppenbewertung!$D$13:$D$53,0),MATCH(AB$5,Schritt5_Gruppenbewertung!$G$11:$Z$11,0))))</f>
        <v/>
      </c>
      <c r="AC9" s="92" t="str">
        <f>IF($E9="","",IF(INDEX(Schritt5_Gruppenbewertung!$G$13:$Z$53,MATCH($E9,Schritt5_Gruppenbewertung!$D$13:$D$53,0),MATCH(AC$5,Schritt5_Gruppenbewertung!$G$11:$Z$11,0))="","",INDEX(Schritt5_Gruppenbewertung!$G$13:$Z$53,MATCH($E9,Schritt5_Gruppenbewertung!$D$13:$D$53,0),MATCH(AC$5,Schritt5_Gruppenbewertung!$G$11:$Z$11,0))))</f>
        <v/>
      </c>
      <c r="AD9" s="92" t="str">
        <f>IF($E9="","",IF(INDEX(Schritt5_Gruppenbewertung!$G$13:$Z$53,MATCH($E9,Schritt5_Gruppenbewertung!$D$13:$D$53,0),MATCH(AD$5,Schritt5_Gruppenbewertung!$G$11:$Z$11,0))="","",INDEX(Schritt5_Gruppenbewertung!$G$13:$Z$53,MATCH($E9,Schritt5_Gruppenbewertung!$D$13:$D$53,0),MATCH(AD$5,Schritt5_Gruppenbewertung!$G$11:$Z$11,0))))</f>
        <v/>
      </c>
      <c r="AE9" s="92" t="str">
        <f>IF($E9="","",IF(INDEX(Schritt5_Gruppenbewertung!$G$13:$Z$53,MATCH($E9,Schritt5_Gruppenbewertung!$D$13:$D$53,0),MATCH(AE$5,Schritt5_Gruppenbewertung!$G$11:$Z$11,0))="","",INDEX(Schritt5_Gruppenbewertung!$G$13:$Z$53,MATCH($E9,Schritt5_Gruppenbewertung!$D$13:$D$53,0),MATCH(AE$5,Schritt5_Gruppenbewertung!$G$11:$Z$11,0))))</f>
        <v/>
      </c>
      <c r="AF9" s="92" t="str">
        <f>IF($E9="","",IF(INDEX(Schritt5_Gruppenbewertung!$G$13:$Z$53,MATCH($E9,Schritt5_Gruppenbewertung!$D$13:$D$53,0),MATCH(AF$5,Schritt5_Gruppenbewertung!$G$11:$Z$11,0))="","",INDEX(Schritt5_Gruppenbewertung!$G$13:$Z$53,MATCH($E9,Schritt5_Gruppenbewertung!$D$13:$D$53,0),MATCH(AF$5,Schritt5_Gruppenbewertung!$G$11:$Z$11,0))))</f>
        <v/>
      </c>
      <c r="AG9" s="92" t="str">
        <f>IF($E9="","",IF(INDEX(Schritt5_Gruppenbewertung!$G$13:$Z$53,MATCH($E9,Schritt5_Gruppenbewertung!$D$13:$D$53,0),MATCH(AG$5,Schritt5_Gruppenbewertung!$G$11:$Z$11,0))="","",INDEX(Schritt5_Gruppenbewertung!$G$13:$Z$53,MATCH($E9,Schritt5_Gruppenbewertung!$D$13:$D$53,0),MATCH(AG$5,Schritt5_Gruppenbewertung!$G$11:$Z$11,0))))</f>
        <v/>
      </c>
      <c r="AH9" s="92" t="str">
        <f>IF($E9="","",IF(INDEX(Schritt5_Gruppenbewertung!$G$13:$Z$53,MATCH($E9,Schritt5_Gruppenbewertung!$D$13:$D$53,0),MATCH(AH$5,Schritt5_Gruppenbewertung!$G$11:$Z$11,0))="","",INDEX(Schritt5_Gruppenbewertung!$G$13:$Z$53,MATCH($E9,Schritt5_Gruppenbewertung!$D$13:$D$53,0),MATCH(AH$5,Schritt5_Gruppenbewertung!$G$11:$Z$11,0))))</f>
        <v/>
      </c>
      <c r="AI9" s="92" t="str">
        <f>IF($E9="","",IF(INDEX(Schritt5_Gruppenbewertung!$G$13:$Z$53,MATCH($E9,Schritt5_Gruppenbewertung!$D$13:$D$53,0),MATCH(AI$5,Schritt5_Gruppenbewertung!$G$11:$Z$11,0))="","",INDEX(Schritt5_Gruppenbewertung!$G$13:$Z$53,MATCH($E9,Schritt5_Gruppenbewertung!$D$13:$D$53,0),MATCH(AI$5,Schritt5_Gruppenbewertung!$G$11:$Z$11,0))))</f>
        <v/>
      </c>
      <c r="AJ9" s="92" t="str">
        <f>IF($E9="","",IF(INDEX(Schritt5_Gruppenbewertung!$G$13:$Z$53,MATCH($E9,Schritt5_Gruppenbewertung!$D$13:$D$53,0),MATCH(AJ$5,Schritt5_Gruppenbewertung!$G$11:$Z$11,0))="","",INDEX(Schritt5_Gruppenbewertung!$G$13:$Z$53,MATCH($E9,Schritt5_Gruppenbewertung!$D$13:$D$53,0),MATCH(AJ$5,Schritt5_Gruppenbewertung!$G$11:$Z$11,0))))</f>
        <v/>
      </c>
      <c r="AK9" s="92" t="str">
        <f>IF($E9="","",IF(INDEX(Schritt5_Gruppenbewertung!$G$13:$Z$53,MATCH($E9,Schritt5_Gruppenbewertung!$D$13:$D$53,0),MATCH(AK$5,Schritt5_Gruppenbewertung!$G$11:$Z$11,0))="","",INDEX(Schritt5_Gruppenbewertung!$G$13:$Z$53,MATCH($E9,Schritt5_Gruppenbewertung!$D$13:$D$53,0),MATCH(AK$5,Schritt5_Gruppenbewertung!$G$11:$Z$11,0))))</f>
        <v/>
      </c>
      <c r="AL9" s="92" t="str">
        <f>IF($E9="","",IF(INDEX(Schritt5_Gruppenbewertung!$G$13:$Z$53,MATCH($E9,Schritt5_Gruppenbewertung!$D$13:$D$53,0),MATCH(AL$5,Schritt5_Gruppenbewertung!$G$11:$Z$11,0))="","",INDEX(Schritt5_Gruppenbewertung!$G$13:$Z$53,MATCH($E9,Schritt5_Gruppenbewertung!$D$13:$D$53,0),MATCH(AL$5,Schritt5_Gruppenbewertung!$G$11:$Z$11,0))))</f>
        <v/>
      </c>
      <c r="AN9" s="239" t="str">
        <f t="shared" si="7"/>
        <v xml:space="preserve"> </v>
      </c>
    </row>
    <row r="10" spans="1:40" x14ac:dyDescent="0.25">
      <c r="A10" s="33" t="str">
        <f>Filter_SonderKriterienpruefung!N4</f>
        <v/>
      </c>
      <c r="B10" s="33" t="str">
        <f>IFERROR(INDEX(DROPDOWN!$L$8:$O$20,MATCH(Werte_SonderAuswertung!$A10,DROPDOWN!$L$8:$L$20,0),4),"")</f>
        <v/>
      </c>
      <c r="C10" s="33" t="str">
        <f>IFERROR(INDEX(DROPDOWN!$L$8:$P$20,MATCH(Werte_SonderAuswertung!$A10,DROPDOWN!$L$8:$L$20,0),5),"")</f>
        <v/>
      </c>
      <c r="D10" s="16" t="str">
        <f>Filter_SonderKriterienpruefung!M4</f>
        <v/>
      </c>
      <c r="E10" s="15" t="str">
        <f>Filter_SonderKriterienpruefung!O4</f>
        <v/>
      </c>
      <c r="F10" s="135" t="str">
        <f t="shared" si="1"/>
        <v/>
      </c>
      <c r="G10" s="30" t="str">
        <f t="shared" si="2"/>
        <v/>
      </c>
      <c r="H10" s="30" t="str">
        <f t="shared" si="3"/>
        <v/>
      </c>
      <c r="I10" s="30" t="str">
        <f t="shared" si="4"/>
        <v/>
      </c>
      <c r="J10" s="30" t="str">
        <f t="shared" si="5"/>
        <v/>
      </c>
      <c r="K10" s="30" t="str">
        <f t="shared" si="6"/>
        <v/>
      </c>
      <c r="L10" s="4" t="str">
        <f>IF($E10="","",COUNT(INDEX(Schritt5_Gruppenbewertung!$G$13:$G$53,$R10):INDEX(Schritt5_Gruppenbewertung!$Z$13:$Z$53,$R10)))</f>
        <v/>
      </c>
      <c r="M10" s="112" t="str">
        <f t="shared" si="0"/>
        <v/>
      </c>
      <c r="N10" s="112" t="str">
        <f t="shared" si="0"/>
        <v/>
      </c>
      <c r="O10" s="112" t="str">
        <f t="shared" si="0"/>
        <v/>
      </c>
      <c r="P10" s="112" t="str">
        <f t="shared" si="0"/>
        <v/>
      </c>
      <c r="Q10" s="112" t="str">
        <f t="shared" si="0"/>
        <v/>
      </c>
      <c r="R10" s="30" t="str">
        <f>IF(E10="","",MATCH(E10,Schritt5_Gruppenbewertung!$D$13:$D$53,0))</f>
        <v/>
      </c>
      <c r="S10" s="92" t="str">
        <f>IF($E10="","",IF(INDEX(Schritt5_Gruppenbewertung!$G$13:$Z$53,MATCH($E10,Schritt5_Gruppenbewertung!$D$13:$D$53,0),MATCH(S$5,Schritt5_Gruppenbewertung!$G$11:$Z$11,0))="","",INDEX(Schritt5_Gruppenbewertung!$G$13:$Z$53,MATCH($E10,Schritt5_Gruppenbewertung!$D$13:$D$53,0),MATCH(S$5,Schritt5_Gruppenbewertung!$G$11:$Z$11,0))))</f>
        <v/>
      </c>
      <c r="T10" s="92" t="str">
        <f>IF($E10="","",IF(INDEX(Schritt5_Gruppenbewertung!$G$13:$Z$53,MATCH($E10,Schritt5_Gruppenbewertung!$D$13:$D$53,0),MATCH(T$5,Schritt5_Gruppenbewertung!$G$11:$Z$11,0))="","",INDEX(Schritt5_Gruppenbewertung!$G$13:$Z$53,MATCH($E10,Schritt5_Gruppenbewertung!$D$13:$D$53,0),MATCH(T$5,Schritt5_Gruppenbewertung!$G$11:$Z$11,0))))</f>
        <v/>
      </c>
      <c r="U10" s="92" t="str">
        <f>IF($E10="","",IF(INDEX(Schritt5_Gruppenbewertung!$G$13:$Z$53,MATCH($E10,Schritt5_Gruppenbewertung!$D$13:$D$53,0),MATCH(U$5,Schritt5_Gruppenbewertung!$G$11:$Z$11,0))="","",INDEX(Schritt5_Gruppenbewertung!$G$13:$Z$53,MATCH($E10,Schritt5_Gruppenbewertung!$D$13:$D$53,0),MATCH(U$5,Schritt5_Gruppenbewertung!$G$11:$Z$11,0))))</f>
        <v/>
      </c>
      <c r="V10" s="92" t="str">
        <f>IF($E10="","",IF(INDEX(Schritt5_Gruppenbewertung!$G$13:$Z$53,MATCH($E10,Schritt5_Gruppenbewertung!$D$13:$D$53,0),MATCH(V$5,Schritt5_Gruppenbewertung!$G$11:$Z$11,0))="","",INDEX(Schritt5_Gruppenbewertung!$G$13:$Z$53,MATCH($E10,Schritt5_Gruppenbewertung!$D$13:$D$53,0),MATCH(V$5,Schritt5_Gruppenbewertung!$G$11:$Z$11,0))))</f>
        <v/>
      </c>
      <c r="W10" s="92" t="str">
        <f>IF($E10="","",IF(INDEX(Schritt5_Gruppenbewertung!$G$13:$Z$53,MATCH($E10,Schritt5_Gruppenbewertung!$D$13:$D$53,0),MATCH(W$5,Schritt5_Gruppenbewertung!$G$11:$Z$11,0))="","",INDEX(Schritt5_Gruppenbewertung!$G$13:$Z$53,MATCH($E10,Schritt5_Gruppenbewertung!$D$13:$D$53,0),MATCH(W$5,Schritt5_Gruppenbewertung!$G$11:$Z$11,0))))</f>
        <v/>
      </c>
      <c r="X10" s="92" t="str">
        <f>IF($E10="","",IF(INDEX(Schritt5_Gruppenbewertung!$G$13:$Z$53,MATCH($E10,Schritt5_Gruppenbewertung!$D$13:$D$53,0),MATCH(X$5,Schritt5_Gruppenbewertung!$G$11:$Z$11,0))="","",INDEX(Schritt5_Gruppenbewertung!$G$13:$Z$53,MATCH($E10,Schritt5_Gruppenbewertung!$D$13:$D$53,0),MATCH(X$5,Schritt5_Gruppenbewertung!$G$11:$Z$11,0))))</f>
        <v/>
      </c>
      <c r="Y10" s="92" t="str">
        <f>IF($E10="","",IF(INDEX(Schritt5_Gruppenbewertung!$G$13:$Z$53,MATCH($E10,Schritt5_Gruppenbewertung!$D$13:$D$53,0),MATCH(Y$5,Schritt5_Gruppenbewertung!$G$11:$Z$11,0))="","",INDEX(Schritt5_Gruppenbewertung!$G$13:$Z$53,MATCH($E10,Schritt5_Gruppenbewertung!$D$13:$D$53,0),MATCH(Y$5,Schritt5_Gruppenbewertung!$G$11:$Z$11,0))))</f>
        <v/>
      </c>
      <c r="Z10" s="92" t="str">
        <f>IF($E10="","",IF(INDEX(Schritt5_Gruppenbewertung!$G$13:$Z$53,MATCH($E10,Schritt5_Gruppenbewertung!$D$13:$D$53,0),MATCH(Z$5,Schritt5_Gruppenbewertung!$G$11:$Z$11,0))="","",INDEX(Schritt5_Gruppenbewertung!$G$13:$Z$53,MATCH($E10,Schritt5_Gruppenbewertung!$D$13:$D$53,0),MATCH(Z$5,Schritt5_Gruppenbewertung!$G$11:$Z$11,0))))</f>
        <v/>
      </c>
      <c r="AA10" s="92" t="str">
        <f>IF($E10="","",IF(INDEX(Schritt5_Gruppenbewertung!$G$13:$Z$53,MATCH($E10,Schritt5_Gruppenbewertung!$D$13:$D$53,0),MATCH(AA$5,Schritt5_Gruppenbewertung!$G$11:$Z$11,0))="","",INDEX(Schritt5_Gruppenbewertung!$G$13:$Z$53,MATCH($E10,Schritt5_Gruppenbewertung!$D$13:$D$53,0),MATCH(AA$5,Schritt5_Gruppenbewertung!$G$11:$Z$11,0))))</f>
        <v/>
      </c>
      <c r="AB10" s="92" t="str">
        <f>IF($E10="","",IF(INDEX(Schritt5_Gruppenbewertung!$G$13:$Z$53,MATCH($E10,Schritt5_Gruppenbewertung!$D$13:$D$53,0),MATCH(AB$5,Schritt5_Gruppenbewertung!$G$11:$Z$11,0))="","",INDEX(Schritt5_Gruppenbewertung!$G$13:$Z$53,MATCH($E10,Schritt5_Gruppenbewertung!$D$13:$D$53,0),MATCH(AB$5,Schritt5_Gruppenbewertung!$G$11:$Z$11,0))))</f>
        <v/>
      </c>
      <c r="AC10" s="92" t="str">
        <f>IF($E10="","",IF(INDEX(Schritt5_Gruppenbewertung!$G$13:$Z$53,MATCH($E10,Schritt5_Gruppenbewertung!$D$13:$D$53,0),MATCH(AC$5,Schritt5_Gruppenbewertung!$G$11:$Z$11,0))="","",INDEX(Schritt5_Gruppenbewertung!$G$13:$Z$53,MATCH($E10,Schritt5_Gruppenbewertung!$D$13:$D$53,0),MATCH(AC$5,Schritt5_Gruppenbewertung!$G$11:$Z$11,0))))</f>
        <v/>
      </c>
      <c r="AD10" s="92" t="str">
        <f>IF($E10="","",IF(INDEX(Schritt5_Gruppenbewertung!$G$13:$Z$53,MATCH($E10,Schritt5_Gruppenbewertung!$D$13:$D$53,0),MATCH(AD$5,Schritt5_Gruppenbewertung!$G$11:$Z$11,0))="","",INDEX(Schritt5_Gruppenbewertung!$G$13:$Z$53,MATCH($E10,Schritt5_Gruppenbewertung!$D$13:$D$53,0),MATCH(AD$5,Schritt5_Gruppenbewertung!$G$11:$Z$11,0))))</f>
        <v/>
      </c>
      <c r="AE10" s="92" t="str">
        <f>IF($E10="","",IF(INDEX(Schritt5_Gruppenbewertung!$G$13:$Z$53,MATCH($E10,Schritt5_Gruppenbewertung!$D$13:$D$53,0),MATCH(AE$5,Schritt5_Gruppenbewertung!$G$11:$Z$11,0))="","",INDEX(Schritt5_Gruppenbewertung!$G$13:$Z$53,MATCH($E10,Schritt5_Gruppenbewertung!$D$13:$D$53,0),MATCH(AE$5,Schritt5_Gruppenbewertung!$G$11:$Z$11,0))))</f>
        <v/>
      </c>
      <c r="AF10" s="92" t="str">
        <f>IF($E10="","",IF(INDEX(Schritt5_Gruppenbewertung!$G$13:$Z$53,MATCH($E10,Schritt5_Gruppenbewertung!$D$13:$D$53,0),MATCH(AF$5,Schritt5_Gruppenbewertung!$G$11:$Z$11,0))="","",INDEX(Schritt5_Gruppenbewertung!$G$13:$Z$53,MATCH($E10,Schritt5_Gruppenbewertung!$D$13:$D$53,0),MATCH(AF$5,Schritt5_Gruppenbewertung!$G$11:$Z$11,0))))</f>
        <v/>
      </c>
      <c r="AG10" s="92" t="str">
        <f>IF($E10="","",IF(INDEX(Schritt5_Gruppenbewertung!$G$13:$Z$53,MATCH($E10,Schritt5_Gruppenbewertung!$D$13:$D$53,0),MATCH(AG$5,Schritt5_Gruppenbewertung!$G$11:$Z$11,0))="","",INDEX(Schritt5_Gruppenbewertung!$G$13:$Z$53,MATCH($E10,Schritt5_Gruppenbewertung!$D$13:$D$53,0),MATCH(AG$5,Schritt5_Gruppenbewertung!$G$11:$Z$11,0))))</f>
        <v/>
      </c>
      <c r="AH10" s="92" t="str">
        <f>IF($E10="","",IF(INDEX(Schritt5_Gruppenbewertung!$G$13:$Z$53,MATCH($E10,Schritt5_Gruppenbewertung!$D$13:$D$53,0),MATCH(AH$5,Schritt5_Gruppenbewertung!$G$11:$Z$11,0))="","",INDEX(Schritt5_Gruppenbewertung!$G$13:$Z$53,MATCH($E10,Schritt5_Gruppenbewertung!$D$13:$D$53,0),MATCH(AH$5,Schritt5_Gruppenbewertung!$G$11:$Z$11,0))))</f>
        <v/>
      </c>
      <c r="AI10" s="92" t="str">
        <f>IF($E10="","",IF(INDEX(Schritt5_Gruppenbewertung!$G$13:$Z$53,MATCH($E10,Schritt5_Gruppenbewertung!$D$13:$D$53,0),MATCH(AI$5,Schritt5_Gruppenbewertung!$G$11:$Z$11,0))="","",INDEX(Schritt5_Gruppenbewertung!$G$13:$Z$53,MATCH($E10,Schritt5_Gruppenbewertung!$D$13:$D$53,0),MATCH(AI$5,Schritt5_Gruppenbewertung!$G$11:$Z$11,0))))</f>
        <v/>
      </c>
      <c r="AJ10" s="92" t="str">
        <f>IF($E10="","",IF(INDEX(Schritt5_Gruppenbewertung!$G$13:$Z$53,MATCH($E10,Schritt5_Gruppenbewertung!$D$13:$D$53,0),MATCH(AJ$5,Schritt5_Gruppenbewertung!$G$11:$Z$11,0))="","",INDEX(Schritt5_Gruppenbewertung!$G$13:$Z$53,MATCH($E10,Schritt5_Gruppenbewertung!$D$13:$D$53,0),MATCH(AJ$5,Schritt5_Gruppenbewertung!$G$11:$Z$11,0))))</f>
        <v/>
      </c>
      <c r="AK10" s="92" t="str">
        <f>IF($E10="","",IF(INDEX(Schritt5_Gruppenbewertung!$G$13:$Z$53,MATCH($E10,Schritt5_Gruppenbewertung!$D$13:$D$53,0),MATCH(AK$5,Schritt5_Gruppenbewertung!$G$11:$Z$11,0))="","",INDEX(Schritt5_Gruppenbewertung!$G$13:$Z$53,MATCH($E10,Schritt5_Gruppenbewertung!$D$13:$D$53,0),MATCH(AK$5,Schritt5_Gruppenbewertung!$G$11:$Z$11,0))))</f>
        <v/>
      </c>
      <c r="AL10" s="92" t="str">
        <f>IF($E10="","",IF(INDEX(Schritt5_Gruppenbewertung!$G$13:$Z$53,MATCH($E10,Schritt5_Gruppenbewertung!$D$13:$D$53,0),MATCH(AL$5,Schritt5_Gruppenbewertung!$G$11:$Z$11,0))="","",INDEX(Schritt5_Gruppenbewertung!$G$13:$Z$53,MATCH($E10,Schritt5_Gruppenbewertung!$D$13:$D$53,0),MATCH(AL$5,Schritt5_Gruppenbewertung!$G$11:$Z$11,0))))</f>
        <v/>
      </c>
      <c r="AN10" s="239" t="str">
        <f t="shared" si="7"/>
        <v xml:space="preserve"> </v>
      </c>
    </row>
    <row r="11" spans="1:40" x14ac:dyDescent="0.25">
      <c r="A11" s="33" t="str">
        <f>Filter_SonderKriterienpruefung!N5</f>
        <v/>
      </c>
      <c r="B11" s="33" t="str">
        <f>IFERROR(INDEX(DROPDOWN!$L$8:$O$20,MATCH(Werte_SonderAuswertung!$A11,DROPDOWN!$L$8:$L$20,0),4),"")</f>
        <v/>
      </c>
      <c r="C11" s="33" t="str">
        <f>IFERROR(INDEX(DROPDOWN!$L$8:$P$20,MATCH(Werte_SonderAuswertung!$A11,DROPDOWN!$L$8:$L$20,0),5),"")</f>
        <v/>
      </c>
      <c r="D11" s="16" t="str">
        <f>Filter_SonderKriterienpruefung!M5</f>
        <v/>
      </c>
      <c r="E11" s="15" t="str">
        <f>Filter_SonderKriterienpruefung!O5</f>
        <v/>
      </c>
      <c r="F11" s="135" t="str">
        <f t="shared" si="1"/>
        <v/>
      </c>
      <c r="G11" s="30" t="str">
        <f t="shared" si="2"/>
        <v/>
      </c>
      <c r="H11" s="30" t="str">
        <f t="shared" si="3"/>
        <v/>
      </c>
      <c r="I11" s="30" t="str">
        <f t="shared" si="4"/>
        <v/>
      </c>
      <c r="J11" s="30" t="str">
        <f t="shared" si="5"/>
        <v/>
      </c>
      <c r="K11" s="30" t="str">
        <f t="shared" si="6"/>
        <v/>
      </c>
      <c r="L11" s="4" t="str">
        <f>IF($E11="","",COUNT(INDEX(Schritt5_Gruppenbewertung!$G$13:$G$53,$R11):INDEX(Schritt5_Gruppenbewertung!$Z$13:$Z$53,$R11)))</f>
        <v/>
      </c>
      <c r="M11" s="112" t="str">
        <f t="shared" si="0"/>
        <v/>
      </c>
      <c r="N11" s="112" t="str">
        <f t="shared" si="0"/>
        <v/>
      </c>
      <c r="O11" s="112" t="str">
        <f t="shared" si="0"/>
        <v/>
      </c>
      <c r="P11" s="112" t="str">
        <f t="shared" si="0"/>
        <v/>
      </c>
      <c r="Q11" s="112" t="str">
        <f t="shared" si="0"/>
        <v/>
      </c>
      <c r="R11" s="30" t="str">
        <f>IF(E11="","",MATCH(E11,Schritt5_Gruppenbewertung!$D$13:$D$53,0))</f>
        <v/>
      </c>
      <c r="S11" s="92" t="str">
        <f>IF($E11="","",IF(INDEX(Schritt5_Gruppenbewertung!$G$13:$Z$53,MATCH($E11,Schritt5_Gruppenbewertung!$D$13:$D$53,0),MATCH(S$5,Schritt5_Gruppenbewertung!$G$11:$Z$11,0))="","",INDEX(Schritt5_Gruppenbewertung!$G$13:$Z$53,MATCH($E11,Schritt5_Gruppenbewertung!$D$13:$D$53,0),MATCH(S$5,Schritt5_Gruppenbewertung!$G$11:$Z$11,0))))</f>
        <v/>
      </c>
      <c r="T11" s="92" t="str">
        <f>IF($E11="","",IF(INDEX(Schritt5_Gruppenbewertung!$G$13:$Z$53,MATCH($E11,Schritt5_Gruppenbewertung!$D$13:$D$53,0),MATCH(T$5,Schritt5_Gruppenbewertung!$G$11:$Z$11,0))="","",INDEX(Schritt5_Gruppenbewertung!$G$13:$Z$53,MATCH($E11,Schritt5_Gruppenbewertung!$D$13:$D$53,0),MATCH(T$5,Schritt5_Gruppenbewertung!$G$11:$Z$11,0))))</f>
        <v/>
      </c>
      <c r="U11" s="92" t="str">
        <f>IF($E11="","",IF(INDEX(Schritt5_Gruppenbewertung!$G$13:$Z$53,MATCH($E11,Schritt5_Gruppenbewertung!$D$13:$D$53,0),MATCH(U$5,Schritt5_Gruppenbewertung!$G$11:$Z$11,0))="","",INDEX(Schritt5_Gruppenbewertung!$G$13:$Z$53,MATCH($E11,Schritt5_Gruppenbewertung!$D$13:$D$53,0),MATCH(U$5,Schritt5_Gruppenbewertung!$G$11:$Z$11,0))))</f>
        <v/>
      </c>
      <c r="V11" s="92" t="str">
        <f>IF($E11="","",IF(INDEX(Schritt5_Gruppenbewertung!$G$13:$Z$53,MATCH($E11,Schritt5_Gruppenbewertung!$D$13:$D$53,0),MATCH(V$5,Schritt5_Gruppenbewertung!$G$11:$Z$11,0))="","",INDEX(Schritt5_Gruppenbewertung!$G$13:$Z$53,MATCH($E11,Schritt5_Gruppenbewertung!$D$13:$D$53,0),MATCH(V$5,Schritt5_Gruppenbewertung!$G$11:$Z$11,0))))</f>
        <v/>
      </c>
      <c r="W11" s="92" t="str">
        <f>IF($E11="","",IF(INDEX(Schritt5_Gruppenbewertung!$G$13:$Z$53,MATCH($E11,Schritt5_Gruppenbewertung!$D$13:$D$53,0),MATCH(W$5,Schritt5_Gruppenbewertung!$G$11:$Z$11,0))="","",INDEX(Schritt5_Gruppenbewertung!$G$13:$Z$53,MATCH($E11,Schritt5_Gruppenbewertung!$D$13:$D$53,0),MATCH(W$5,Schritt5_Gruppenbewertung!$G$11:$Z$11,0))))</f>
        <v/>
      </c>
      <c r="X11" s="92" t="str">
        <f>IF($E11="","",IF(INDEX(Schritt5_Gruppenbewertung!$G$13:$Z$53,MATCH($E11,Schritt5_Gruppenbewertung!$D$13:$D$53,0),MATCH(X$5,Schritt5_Gruppenbewertung!$G$11:$Z$11,0))="","",INDEX(Schritt5_Gruppenbewertung!$G$13:$Z$53,MATCH($E11,Schritt5_Gruppenbewertung!$D$13:$D$53,0),MATCH(X$5,Schritt5_Gruppenbewertung!$G$11:$Z$11,0))))</f>
        <v/>
      </c>
      <c r="Y11" s="92" t="str">
        <f>IF($E11="","",IF(INDEX(Schritt5_Gruppenbewertung!$G$13:$Z$53,MATCH($E11,Schritt5_Gruppenbewertung!$D$13:$D$53,0),MATCH(Y$5,Schritt5_Gruppenbewertung!$G$11:$Z$11,0))="","",INDEX(Schritt5_Gruppenbewertung!$G$13:$Z$53,MATCH($E11,Schritt5_Gruppenbewertung!$D$13:$D$53,0),MATCH(Y$5,Schritt5_Gruppenbewertung!$G$11:$Z$11,0))))</f>
        <v/>
      </c>
      <c r="Z11" s="92" t="str">
        <f>IF($E11="","",IF(INDEX(Schritt5_Gruppenbewertung!$G$13:$Z$53,MATCH($E11,Schritt5_Gruppenbewertung!$D$13:$D$53,0),MATCH(Z$5,Schritt5_Gruppenbewertung!$G$11:$Z$11,0))="","",INDEX(Schritt5_Gruppenbewertung!$G$13:$Z$53,MATCH($E11,Schritt5_Gruppenbewertung!$D$13:$D$53,0),MATCH(Z$5,Schritt5_Gruppenbewertung!$G$11:$Z$11,0))))</f>
        <v/>
      </c>
      <c r="AA11" s="92" t="str">
        <f>IF($E11="","",IF(INDEX(Schritt5_Gruppenbewertung!$G$13:$Z$53,MATCH($E11,Schritt5_Gruppenbewertung!$D$13:$D$53,0),MATCH(AA$5,Schritt5_Gruppenbewertung!$G$11:$Z$11,0))="","",INDEX(Schritt5_Gruppenbewertung!$G$13:$Z$53,MATCH($E11,Schritt5_Gruppenbewertung!$D$13:$D$53,0),MATCH(AA$5,Schritt5_Gruppenbewertung!$G$11:$Z$11,0))))</f>
        <v/>
      </c>
      <c r="AB11" s="92" t="str">
        <f>IF($E11="","",IF(INDEX(Schritt5_Gruppenbewertung!$G$13:$Z$53,MATCH($E11,Schritt5_Gruppenbewertung!$D$13:$D$53,0),MATCH(AB$5,Schritt5_Gruppenbewertung!$G$11:$Z$11,0))="","",INDEX(Schritt5_Gruppenbewertung!$G$13:$Z$53,MATCH($E11,Schritt5_Gruppenbewertung!$D$13:$D$53,0),MATCH(AB$5,Schritt5_Gruppenbewertung!$G$11:$Z$11,0))))</f>
        <v/>
      </c>
      <c r="AC11" s="92" t="str">
        <f>IF($E11="","",IF(INDEX(Schritt5_Gruppenbewertung!$G$13:$Z$53,MATCH($E11,Schritt5_Gruppenbewertung!$D$13:$D$53,0),MATCH(AC$5,Schritt5_Gruppenbewertung!$G$11:$Z$11,0))="","",INDEX(Schritt5_Gruppenbewertung!$G$13:$Z$53,MATCH($E11,Schritt5_Gruppenbewertung!$D$13:$D$53,0),MATCH(AC$5,Schritt5_Gruppenbewertung!$G$11:$Z$11,0))))</f>
        <v/>
      </c>
      <c r="AD11" s="92" t="str">
        <f>IF($E11="","",IF(INDEX(Schritt5_Gruppenbewertung!$G$13:$Z$53,MATCH($E11,Schritt5_Gruppenbewertung!$D$13:$D$53,0),MATCH(AD$5,Schritt5_Gruppenbewertung!$G$11:$Z$11,0))="","",INDEX(Schritt5_Gruppenbewertung!$G$13:$Z$53,MATCH($E11,Schritt5_Gruppenbewertung!$D$13:$D$53,0),MATCH(AD$5,Schritt5_Gruppenbewertung!$G$11:$Z$11,0))))</f>
        <v/>
      </c>
      <c r="AE11" s="92" t="str">
        <f>IF($E11="","",IF(INDEX(Schritt5_Gruppenbewertung!$G$13:$Z$53,MATCH($E11,Schritt5_Gruppenbewertung!$D$13:$D$53,0),MATCH(AE$5,Schritt5_Gruppenbewertung!$G$11:$Z$11,0))="","",INDEX(Schritt5_Gruppenbewertung!$G$13:$Z$53,MATCH($E11,Schritt5_Gruppenbewertung!$D$13:$D$53,0),MATCH(AE$5,Schritt5_Gruppenbewertung!$G$11:$Z$11,0))))</f>
        <v/>
      </c>
      <c r="AF11" s="92" t="str">
        <f>IF($E11="","",IF(INDEX(Schritt5_Gruppenbewertung!$G$13:$Z$53,MATCH($E11,Schritt5_Gruppenbewertung!$D$13:$D$53,0),MATCH(AF$5,Schritt5_Gruppenbewertung!$G$11:$Z$11,0))="","",INDEX(Schritt5_Gruppenbewertung!$G$13:$Z$53,MATCH($E11,Schritt5_Gruppenbewertung!$D$13:$D$53,0),MATCH(AF$5,Schritt5_Gruppenbewertung!$G$11:$Z$11,0))))</f>
        <v/>
      </c>
      <c r="AG11" s="92" t="str">
        <f>IF($E11="","",IF(INDEX(Schritt5_Gruppenbewertung!$G$13:$Z$53,MATCH($E11,Schritt5_Gruppenbewertung!$D$13:$D$53,0),MATCH(AG$5,Schritt5_Gruppenbewertung!$G$11:$Z$11,0))="","",INDEX(Schritt5_Gruppenbewertung!$G$13:$Z$53,MATCH($E11,Schritt5_Gruppenbewertung!$D$13:$D$53,0),MATCH(AG$5,Schritt5_Gruppenbewertung!$G$11:$Z$11,0))))</f>
        <v/>
      </c>
      <c r="AH11" s="92" t="str">
        <f>IF($E11="","",IF(INDEX(Schritt5_Gruppenbewertung!$G$13:$Z$53,MATCH($E11,Schritt5_Gruppenbewertung!$D$13:$D$53,0),MATCH(AH$5,Schritt5_Gruppenbewertung!$G$11:$Z$11,0))="","",INDEX(Schritt5_Gruppenbewertung!$G$13:$Z$53,MATCH($E11,Schritt5_Gruppenbewertung!$D$13:$D$53,0),MATCH(AH$5,Schritt5_Gruppenbewertung!$G$11:$Z$11,0))))</f>
        <v/>
      </c>
      <c r="AI11" s="92" t="str">
        <f>IF($E11="","",IF(INDEX(Schritt5_Gruppenbewertung!$G$13:$Z$53,MATCH($E11,Schritt5_Gruppenbewertung!$D$13:$D$53,0),MATCH(AI$5,Schritt5_Gruppenbewertung!$G$11:$Z$11,0))="","",INDEX(Schritt5_Gruppenbewertung!$G$13:$Z$53,MATCH($E11,Schritt5_Gruppenbewertung!$D$13:$D$53,0),MATCH(AI$5,Schritt5_Gruppenbewertung!$G$11:$Z$11,0))))</f>
        <v/>
      </c>
      <c r="AJ11" s="92" t="str">
        <f>IF($E11="","",IF(INDEX(Schritt5_Gruppenbewertung!$G$13:$Z$53,MATCH($E11,Schritt5_Gruppenbewertung!$D$13:$D$53,0),MATCH(AJ$5,Schritt5_Gruppenbewertung!$G$11:$Z$11,0))="","",INDEX(Schritt5_Gruppenbewertung!$G$13:$Z$53,MATCH($E11,Schritt5_Gruppenbewertung!$D$13:$D$53,0),MATCH(AJ$5,Schritt5_Gruppenbewertung!$G$11:$Z$11,0))))</f>
        <v/>
      </c>
      <c r="AK11" s="92" t="str">
        <f>IF($E11="","",IF(INDEX(Schritt5_Gruppenbewertung!$G$13:$Z$53,MATCH($E11,Schritt5_Gruppenbewertung!$D$13:$D$53,0),MATCH(AK$5,Schritt5_Gruppenbewertung!$G$11:$Z$11,0))="","",INDEX(Schritt5_Gruppenbewertung!$G$13:$Z$53,MATCH($E11,Schritt5_Gruppenbewertung!$D$13:$D$53,0),MATCH(AK$5,Schritt5_Gruppenbewertung!$G$11:$Z$11,0))))</f>
        <v/>
      </c>
      <c r="AL11" s="92" t="str">
        <f>IF($E11="","",IF(INDEX(Schritt5_Gruppenbewertung!$G$13:$Z$53,MATCH($E11,Schritt5_Gruppenbewertung!$D$13:$D$53,0),MATCH(AL$5,Schritt5_Gruppenbewertung!$G$11:$Z$11,0))="","",INDEX(Schritt5_Gruppenbewertung!$G$13:$Z$53,MATCH($E11,Schritt5_Gruppenbewertung!$D$13:$D$53,0),MATCH(AL$5,Schritt5_Gruppenbewertung!$G$11:$Z$11,0))))</f>
        <v/>
      </c>
      <c r="AN11" s="239" t="str">
        <f t="shared" si="7"/>
        <v xml:space="preserve"> </v>
      </c>
    </row>
    <row r="12" spans="1:40" x14ac:dyDescent="0.25">
      <c r="A12" s="33" t="str">
        <f>Filter_SonderKriterienpruefung!N6</f>
        <v/>
      </c>
      <c r="B12" s="33" t="str">
        <f>IFERROR(INDEX(DROPDOWN!$L$8:$O$20,MATCH(Werte_SonderAuswertung!$A12,DROPDOWN!$L$8:$L$20,0),4),"")</f>
        <v/>
      </c>
      <c r="C12" s="33" t="str">
        <f>IFERROR(INDEX(DROPDOWN!$L$8:$P$20,MATCH(Werte_SonderAuswertung!$A12,DROPDOWN!$L$8:$L$20,0),5),"")</f>
        <v/>
      </c>
      <c r="D12" s="16" t="str">
        <f>Filter_SonderKriterienpruefung!M6</f>
        <v/>
      </c>
      <c r="E12" s="15" t="str">
        <f>Filter_SonderKriterienpruefung!O6</f>
        <v/>
      </c>
      <c r="F12" s="135" t="str">
        <f t="shared" si="1"/>
        <v/>
      </c>
      <c r="G12" s="30" t="str">
        <f t="shared" si="2"/>
        <v/>
      </c>
      <c r="H12" s="30" t="str">
        <f t="shared" si="3"/>
        <v/>
      </c>
      <c r="I12" s="30" t="str">
        <f t="shared" si="4"/>
        <v/>
      </c>
      <c r="J12" s="30" t="str">
        <f t="shared" si="5"/>
        <v/>
      </c>
      <c r="K12" s="30" t="str">
        <f t="shared" si="6"/>
        <v/>
      </c>
      <c r="L12" s="4" t="str">
        <f>IF($E12="","",COUNT(INDEX(Schritt5_Gruppenbewertung!$G$13:$G$53,$R12):INDEX(Schritt5_Gruppenbewertung!$Z$13:$Z$53,$R12)))</f>
        <v/>
      </c>
      <c r="M12" s="112" t="str">
        <f t="shared" si="0"/>
        <v/>
      </c>
      <c r="N12" s="112" t="str">
        <f t="shared" si="0"/>
        <v/>
      </c>
      <c r="O12" s="112" t="str">
        <f t="shared" si="0"/>
        <v/>
      </c>
      <c r="P12" s="112" t="str">
        <f t="shared" si="0"/>
        <v/>
      </c>
      <c r="Q12" s="112" t="str">
        <f t="shared" si="0"/>
        <v/>
      </c>
      <c r="R12" s="30" t="str">
        <f>IF(E12="","",MATCH(E12,Schritt5_Gruppenbewertung!$D$13:$D$53,0))</f>
        <v/>
      </c>
      <c r="S12" s="92" t="str">
        <f>IF($E12="","",IF(INDEX(Schritt5_Gruppenbewertung!$G$13:$Z$53,MATCH($E12,Schritt5_Gruppenbewertung!$D$13:$D$53,0),MATCH(S$5,Schritt5_Gruppenbewertung!$G$11:$Z$11,0))="","",INDEX(Schritt5_Gruppenbewertung!$G$13:$Z$53,MATCH($E12,Schritt5_Gruppenbewertung!$D$13:$D$53,0),MATCH(S$5,Schritt5_Gruppenbewertung!$G$11:$Z$11,0))))</f>
        <v/>
      </c>
      <c r="T12" s="92" t="str">
        <f>IF($E12="","",IF(INDEX(Schritt5_Gruppenbewertung!$G$13:$Z$53,MATCH($E12,Schritt5_Gruppenbewertung!$D$13:$D$53,0),MATCH(T$5,Schritt5_Gruppenbewertung!$G$11:$Z$11,0))="","",INDEX(Schritt5_Gruppenbewertung!$G$13:$Z$53,MATCH($E12,Schritt5_Gruppenbewertung!$D$13:$D$53,0),MATCH(T$5,Schritt5_Gruppenbewertung!$G$11:$Z$11,0))))</f>
        <v/>
      </c>
      <c r="U12" s="92" t="str">
        <f>IF($E12="","",IF(INDEX(Schritt5_Gruppenbewertung!$G$13:$Z$53,MATCH($E12,Schritt5_Gruppenbewertung!$D$13:$D$53,0),MATCH(U$5,Schritt5_Gruppenbewertung!$G$11:$Z$11,0))="","",INDEX(Schritt5_Gruppenbewertung!$G$13:$Z$53,MATCH($E12,Schritt5_Gruppenbewertung!$D$13:$D$53,0),MATCH(U$5,Schritt5_Gruppenbewertung!$G$11:$Z$11,0))))</f>
        <v/>
      </c>
      <c r="V12" s="92" t="str">
        <f>IF($E12="","",IF(INDEX(Schritt5_Gruppenbewertung!$G$13:$Z$53,MATCH($E12,Schritt5_Gruppenbewertung!$D$13:$D$53,0),MATCH(V$5,Schritt5_Gruppenbewertung!$G$11:$Z$11,0))="","",INDEX(Schritt5_Gruppenbewertung!$G$13:$Z$53,MATCH($E12,Schritt5_Gruppenbewertung!$D$13:$D$53,0),MATCH(V$5,Schritt5_Gruppenbewertung!$G$11:$Z$11,0))))</f>
        <v/>
      </c>
      <c r="W12" s="92" t="str">
        <f>IF($E12="","",IF(INDEX(Schritt5_Gruppenbewertung!$G$13:$Z$53,MATCH($E12,Schritt5_Gruppenbewertung!$D$13:$D$53,0),MATCH(W$5,Schritt5_Gruppenbewertung!$G$11:$Z$11,0))="","",INDEX(Schritt5_Gruppenbewertung!$G$13:$Z$53,MATCH($E12,Schritt5_Gruppenbewertung!$D$13:$D$53,0),MATCH(W$5,Schritt5_Gruppenbewertung!$G$11:$Z$11,0))))</f>
        <v/>
      </c>
      <c r="X12" s="92" t="str">
        <f>IF($E12="","",IF(INDEX(Schritt5_Gruppenbewertung!$G$13:$Z$53,MATCH($E12,Schritt5_Gruppenbewertung!$D$13:$D$53,0),MATCH(X$5,Schritt5_Gruppenbewertung!$G$11:$Z$11,0))="","",INDEX(Schritt5_Gruppenbewertung!$G$13:$Z$53,MATCH($E12,Schritt5_Gruppenbewertung!$D$13:$D$53,0),MATCH(X$5,Schritt5_Gruppenbewertung!$G$11:$Z$11,0))))</f>
        <v/>
      </c>
      <c r="Y12" s="92" t="str">
        <f>IF($E12="","",IF(INDEX(Schritt5_Gruppenbewertung!$G$13:$Z$53,MATCH($E12,Schritt5_Gruppenbewertung!$D$13:$D$53,0),MATCH(Y$5,Schritt5_Gruppenbewertung!$G$11:$Z$11,0))="","",INDEX(Schritt5_Gruppenbewertung!$G$13:$Z$53,MATCH($E12,Schritt5_Gruppenbewertung!$D$13:$D$53,0),MATCH(Y$5,Schritt5_Gruppenbewertung!$G$11:$Z$11,0))))</f>
        <v/>
      </c>
      <c r="Z12" s="92" t="str">
        <f>IF($E12="","",IF(INDEX(Schritt5_Gruppenbewertung!$G$13:$Z$53,MATCH($E12,Schritt5_Gruppenbewertung!$D$13:$D$53,0),MATCH(Z$5,Schritt5_Gruppenbewertung!$G$11:$Z$11,0))="","",INDEX(Schritt5_Gruppenbewertung!$G$13:$Z$53,MATCH($E12,Schritt5_Gruppenbewertung!$D$13:$D$53,0),MATCH(Z$5,Schritt5_Gruppenbewertung!$G$11:$Z$11,0))))</f>
        <v/>
      </c>
      <c r="AA12" s="92" t="str">
        <f>IF($E12="","",IF(INDEX(Schritt5_Gruppenbewertung!$G$13:$Z$53,MATCH($E12,Schritt5_Gruppenbewertung!$D$13:$D$53,0),MATCH(AA$5,Schritt5_Gruppenbewertung!$G$11:$Z$11,0))="","",INDEX(Schritt5_Gruppenbewertung!$G$13:$Z$53,MATCH($E12,Schritt5_Gruppenbewertung!$D$13:$D$53,0),MATCH(AA$5,Schritt5_Gruppenbewertung!$G$11:$Z$11,0))))</f>
        <v/>
      </c>
      <c r="AB12" s="92" t="str">
        <f>IF($E12="","",IF(INDEX(Schritt5_Gruppenbewertung!$G$13:$Z$53,MATCH($E12,Schritt5_Gruppenbewertung!$D$13:$D$53,0),MATCH(AB$5,Schritt5_Gruppenbewertung!$G$11:$Z$11,0))="","",INDEX(Schritt5_Gruppenbewertung!$G$13:$Z$53,MATCH($E12,Schritt5_Gruppenbewertung!$D$13:$D$53,0),MATCH(AB$5,Schritt5_Gruppenbewertung!$G$11:$Z$11,0))))</f>
        <v/>
      </c>
      <c r="AC12" s="92" t="str">
        <f>IF($E12="","",IF(INDEX(Schritt5_Gruppenbewertung!$G$13:$Z$53,MATCH($E12,Schritt5_Gruppenbewertung!$D$13:$D$53,0),MATCH(AC$5,Schritt5_Gruppenbewertung!$G$11:$Z$11,0))="","",INDEX(Schritt5_Gruppenbewertung!$G$13:$Z$53,MATCH($E12,Schritt5_Gruppenbewertung!$D$13:$D$53,0),MATCH(AC$5,Schritt5_Gruppenbewertung!$G$11:$Z$11,0))))</f>
        <v/>
      </c>
      <c r="AD12" s="92" t="str">
        <f>IF($E12="","",IF(INDEX(Schritt5_Gruppenbewertung!$G$13:$Z$53,MATCH($E12,Schritt5_Gruppenbewertung!$D$13:$D$53,0),MATCH(AD$5,Schritt5_Gruppenbewertung!$G$11:$Z$11,0))="","",INDEX(Schritt5_Gruppenbewertung!$G$13:$Z$53,MATCH($E12,Schritt5_Gruppenbewertung!$D$13:$D$53,0),MATCH(AD$5,Schritt5_Gruppenbewertung!$G$11:$Z$11,0))))</f>
        <v/>
      </c>
      <c r="AE12" s="92" t="str">
        <f>IF($E12="","",IF(INDEX(Schritt5_Gruppenbewertung!$G$13:$Z$53,MATCH($E12,Schritt5_Gruppenbewertung!$D$13:$D$53,0),MATCH(AE$5,Schritt5_Gruppenbewertung!$G$11:$Z$11,0))="","",INDEX(Schritt5_Gruppenbewertung!$G$13:$Z$53,MATCH($E12,Schritt5_Gruppenbewertung!$D$13:$D$53,0),MATCH(AE$5,Schritt5_Gruppenbewertung!$G$11:$Z$11,0))))</f>
        <v/>
      </c>
      <c r="AF12" s="92" t="str">
        <f>IF($E12="","",IF(INDEX(Schritt5_Gruppenbewertung!$G$13:$Z$53,MATCH($E12,Schritt5_Gruppenbewertung!$D$13:$D$53,0),MATCH(AF$5,Schritt5_Gruppenbewertung!$G$11:$Z$11,0))="","",INDEX(Schritt5_Gruppenbewertung!$G$13:$Z$53,MATCH($E12,Schritt5_Gruppenbewertung!$D$13:$D$53,0),MATCH(AF$5,Schritt5_Gruppenbewertung!$G$11:$Z$11,0))))</f>
        <v/>
      </c>
      <c r="AG12" s="92" t="str">
        <f>IF($E12="","",IF(INDEX(Schritt5_Gruppenbewertung!$G$13:$Z$53,MATCH($E12,Schritt5_Gruppenbewertung!$D$13:$D$53,0),MATCH(AG$5,Schritt5_Gruppenbewertung!$G$11:$Z$11,0))="","",INDEX(Schritt5_Gruppenbewertung!$G$13:$Z$53,MATCH($E12,Schritt5_Gruppenbewertung!$D$13:$D$53,0),MATCH(AG$5,Schritt5_Gruppenbewertung!$G$11:$Z$11,0))))</f>
        <v/>
      </c>
      <c r="AH12" s="92" t="str">
        <f>IF($E12="","",IF(INDEX(Schritt5_Gruppenbewertung!$G$13:$Z$53,MATCH($E12,Schritt5_Gruppenbewertung!$D$13:$D$53,0),MATCH(AH$5,Schritt5_Gruppenbewertung!$G$11:$Z$11,0))="","",INDEX(Schritt5_Gruppenbewertung!$G$13:$Z$53,MATCH($E12,Schritt5_Gruppenbewertung!$D$13:$D$53,0),MATCH(AH$5,Schritt5_Gruppenbewertung!$G$11:$Z$11,0))))</f>
        <v/>
      </c>
      <c r="AI12" s="92" t="str">
        <f>IF($E12="","",IF(INDEX(Schritt5_Gruppenbewertung!$G$13:$Z$53,MATCH($E12,Schritt5_Gruppenbewertung!$D$13:$D$53,0),MATCH(AI$5,Schritt5_Gruppenbewertung!$G$11:$Z$11,0))="","",INDEX(Schritt5_Gruppenbewertung!$G$13:$Z$53,MATCH($E12,Schritt5_Gruppenbewertung!$D$13:$D$53,0),MATCH(AI$5,Schritt5_Gruppenbewertung!$G$11:$Z$11,0))))</f>
        <v/>
      </c>
      <c r="AJ12" s="92" t="str">
        <f>IF($E12="","",IF(INDEX(Schritt5_Gruppenbewertung!$G$13:$Z$53,MATCH($E12,Schritt5_Gruppenbewertung!$D$13:$D$53,0),MATCH(AJ$5,Schritt5_Gruppenbewertung!$G$11:$Z$11,0))="","",INDEX(Schritt5_Gruppenbewertung!$G$13:$Z$53,MATCH($E12,Schritt5_Gruppenbewertung!$D$13:$D$53,0),MATCH(AJ$5,Schritt5_Gruppenbewertung!$G$11:$Z$11,0))))</f>
        <v/>
      </c>
      <c r="AK12" s="92" t="str">
        <f>IF($E12="","",IF(INDEX(Schritt5_Gruppenbewertung!$G$13:$Z$53,MATCH($E12,Schritt5_Gruppenbewertung!$D$13:$D$53,0),MATCH(AK$5,Schritt5_Gruppenbewertung!$G$11:$Z$11,0))="","",INDEX(Schritt5_Gruppenbewertung!$G$13:$Z$53,MATCH($E12,Schritt5_Gruppenbewertung!$D$13:$D$53,0),MATCH(AK$5,Schritt5_Gruppenbewertung!$G$11:$Z$11,0))))</f>
        <v/>
      </c>
      <c r="AL12" s="92" t="str">
        <f>IF($E12="","",IF(INDEX(Schritt5_Gruppenbewertung!$G$13:$Z$53,MATCH($E12,Schritt5_Gruppenbewertung!$D$13:$D$53,0),MATCH(AL$5,Schritt5_Gruppenbewertung!$G$11:$Z$11,0))="","",INDEX(Schritt5_Gruppenbewertung!$G$13:$Z$53,MATCH($E12,Schritt5_Gruppenbewertung!$D$13:$D$53,0),MATCH(AL$5,Schritt5_Gruppenbewertung!$G$11:$Z$11,0))))</f>
        <v/>
      </c>
      <c r="AN12" s="239" t="str">
        <f t="shared" si="7"/>
        <v xml:space="preserve"> </v>
      </c>
    </row>
    <row r="13" spans="1:40" x14ac:dyDescent="0.25">
      <c r="A13" s="33" t="str">
        <f>Filter_SonderKriterienpruefung!N7</f>
        <v/>
      </c>
      <c r="B13" s="33" t="str">
        <f>IFERROR(INDEX(DROPDOWN!$L$8:$O$20,MATCH(Werte_SonderAuswertung!$A13,DROPDOWN!$L$8:$L$20,0),4),"")</f>
        <v/>
      </c>
      <c r="C13" s="33" t="str">
        <f>IFERROR(INDEX(DROPDOWN!$L$8:$P$20,MATCH(Werte_SonderAuswertung!$A13,DROPDOWN!$L$8:$L$20,0),5),"")</f>
        <v/>
      </c>
      <c r="D13" s="16" t="str">
        <f>Filter_SonderKriterienpruefung!M7</f>
        <v/>
      </c>
      <c r="E13" s="15" t="str">
        <f>Filter_SonderKriterienpruefung!O7</f>
        <v/>
      </c>
      <c r="F13" s="135" t="str">
        <f t="shared" si="1"/>
        <v/>
      </c>
      <c r="G13" s="30" t="str">
        <f t="shared" si="2"/>
        <v/>
      </c>
      <c r="H13" s="30" t="str">
        <f t="shared" si="3"/>
        <v/>
      </c>
      <c r="I13" s="30" t="str">
        <f t="shared" si="4"/>
        <v/>
      </c>
      <c r="J13" s="30" t="str">
        <f t="shared" si="5"/>
        <v/>
      </c>
      <c r="K13" s="30" t="str">
        <f t="shared" si="6"/>
        <v/>
      </c>
      <c r="L13" s="4" t="str">
        <f>IF($E13="","",COUNT(INDEX(Schritt5_Gruppenbewertung!$G$13:$G$53,$R13):INDEX(Schritt5_Gruppenbewertung!$Z$13:$Z$53,$R13)))</f>
        <v/>
      </c>
      <c r="M13" s="112" t="str">
        <f t="shared" si="0"/>
        <v/>
      </c>
      <c r="N13" s="112" t="str">
        <f t="shared" si="0"/>
        <v/>
      </c>
      <c r="O13" s="112" t="str">
        <f t="shared" si="0"/>
        <v/>
      </c>
      <c r="P13" s="112" t="str">
        <f t="shared" si="0"/>
        <v/>
      </c>
      <c r="Q13" s="112" t="str">
        <f t="shared" si="0"/>
        <v/>
      </c>
      <c r="R13" s="30" t="str">
        <f>IF(E13="","",MATCH(E13,Schritt5_Gruppenbewertung!$D$13:$D$53,0))</f>
        <v/>
      </c>
      <c r="S13" s="92" t="str">
        <f>IF($E13="","",IF(INDEX(Schritt5_Gruppenbewertung!$G$13:$Z$53,MATCH($E13,Schritt5_Gruppenbewertung!$D$13:$D$53,0),MATCH(S$5,Schritt5_Gruppenbewertung!$G$11:$Z$11,0))="","",INDEX(Schritt5_Gruppenbewertung!$G$13:$Z$53,MATCH($E13,Schritt5_Gruppenbewertung!$D$13:$D$53,0),MATCH(S$5,Schritt5_Gruppenbewertung!$G$11:$Z$11,0))))</f>
        <v/>
      </c>
      <c r="T13" s="92" t="str">
        <f>IF($E13="","",IF(INDEX(Schritt5_Gruppenbewertung!$G$13:$Z$53,MATCH($E13,Schritt5_Gruppenbewertung!$D$13:$D$53,0),MATCH(T$5,Schritt5_Gruppenbewertung!$G$11:$Z$11,0))="","",INDEX(Schritt5_Gruppenbewertung!$G$13:$Z$53,MATCH($E13,Schritt5_Gruppenbewertung!$D$13:$D$53,0),MATCH(T$5,Schritt5_Gruppenbewertung!$G$11:$Z$11,0))))</f>
        <v/>
      </c>
      <c r="U13" s="92" t="str">
        <f>IF($E13="","",IF(INDEX(Schritt5_Gruppenbewertung!$G$13:$Z$53,MATCH($E13,Schritt5_Gruppenbewertung!$D$13:$D$53,0),MATCH(U$5,Schritt5_Gruppenbewertung!$G$11:$Z$11,0))="","",INDEX(Schritt5_Gruppenbewertung!$G$13:$Z$53,MATCH($E13,Schritt5_Gruppenbewertung!$D$13:$D$53,0),MATCH(U$5,Schritt5_Gruppenbewertung!$G$11:$Z$11,0))))</f>
        <v/>
      </c>
      <c r="V13" s="92" t="str">
        <f>IF($E13="","",IF(INDEX(Schritt5_Gruppenbewertung!$G$13:$Z$53,MATCH($E13,Schritt5_Gruppenbewertung!$D$13:$D$53,0),MATCH(V$5,Schritt5_Gruppenbewertung!$G$11:$Z$11,0))="","",INDEX(Schritt5_Gruppenbewertung!$G$13:$Z$53,MATCH($E13,Schritt5_Gruppenbewertung!$D$13:$D$53,0),MATCH(V$5,Schritt5_Gruppenbewertung!$G$11:$Z$11,0))))</f>
        <v/>
      </c>
      <c r="W13" s="92" t="str">
        <f>IF($E13="","",IF(INDEX(Schritt5_Gruppenbewertung!$G$13:$Z$53,MATCH($E13,Schritt5_Gruppenbewertung!$D$13:$D$53,0),MATCH(W$5,Schritt5_Gruppenbewertung!$G$11:$Z$11,0))="","",INDEX(Schritt5_Gruppenbewertung!$G$13:$Z$53,MATCH($E13,Schritt5_Gruppenbewertung!$D$13:$D$53,0),MATCH(W$5,Schritt5_Gruppenbewertung!$G$11:$Z$11,0))))</f>
        <v/>
      </c>
      <c r="X13" s="92" t="str">
        <f>IF($E13="","",IF(INDEX(Schritt5_Gruppenbewertung!$G$13:$Z$53,MATCH($E13,Schritt5_Gruppenbewertung!$D$13:$D$53,0),MATCH(X$5,Schritt5_Gruppenbewertung!$G$11:$Z$11,0))="","",INDEX(Schritt5_Gruppenbewertung!$G$13:$Z$53,MATCH($E13,Schritt5_Gruppenbewertung!$D$13:$D$53,0),MATCH(X$5,Schritt5_Gruppenbewertung!$G$11:$Z$11,0))))</f>
        <v/>
      </c>
      <c r="Y13" s="92" t="str">
        <f>IF($E13="","",IF(INDEX(Schritt5_Gruppenbewertung!$G$13:$Z$53,MATCH($E13,Schritt5_Gruppenbewertung!$D$13:$D$53,0),MATCH(Y$5,Schritt5_Gruppenbewertung!$G$11:$Z$11,0))="","",INDEX(Schritt5_Gruppenbewertung!$G$13:$Z$53,MATCH($E13,Schritt5_Gruppenbewertung!$D$13:$D$53,0),MATCH(Y$5,Schritt5_Gruppenbewertung!$G$11:$Z$11,0))))</f>
        <v/>
      </c>
      <c r="Z13" s="92" t="str">
        <f>IF($E13="","",IF(INDEX(Schritt5_Gruppenbewertung!$G$13:$Z$53,MATCH($E13,Schritt5_Gruppenbewertung!$D$13:$D$53,0),MATCH(Z$5,Schritt5_Gruppenbewertung!$G$11:$Z$11,0))="","",INDEX(Schritt5_Gruppenbewertung!$G$13:$Z$53,MATCH($E13,Schritt5_Gruppenbewertung!$D$13:$D$53,0),MATCH(Z$5,Schritt5_Gruppenbewertung!$G$11:$Z$11,0))))</f>
        <v/>
      </c>
      <c r="AA13" s="92" t="str">
        <f>IF($E13="","",IF(INDEX(Schritt5_Gruppenbewertung!$G$13:$Z$53,MATCH($E13,Schritt5_Gruppenbewertung!$D$13:$D$53,0),MATCH(AA$5,Schritt5_Gruppenbewertung!$G$11:$Z$11,0))="","",INDEX(Schritt5_Gruppenbewertung!$G$13:$Z$53,MATCH($E13,Schritt5_Gruppenbewertung!$D$13:$D$53,0),MATCH(AA$5,Schritt5_Gruppenbewertung!$G$11:$Z$11,0))))</f>
        <v/>
      </c>
      <c r="AB13" s="92" t="str">
        <f>IF($E13="","",IF(INDEX(Schritt5_Gruppenbewertung!$G$13:$Z$53,MATCH($E13,Schritt5_Gruppenbewertung!$D$13:$D$53,0),MATCH(AB$5,Schritt5_Gruppenbewertung!$G$11:$Z$11,0))="","",INDEX(Schritt5_Gruppenbewertung!$G$13:$Z$53,MATCH($E13,Schritt5_Gruppenbewertung!$D$13:$D$53,0),MATCH(AB$5,Schritt5_Gruppenbewertung!$G$11:$Z$11,0))))</f>
        <v/>
      </c>
      <c r="AC13" s="92" t="str">
        <f>IF($E13="","",IF(INDEX(Schritt5_Gruppenbewertung!$G$13:$Z$53,MATCH($E13,Schritt5_Gruppenbewertung!$D$13:$D$53,0),MATCH(AC$5,Schritt5_Gruppenbewertung!$G$11:$Z$11,0))="","",INDEX(Schritt5_Gruppenbewertung!$G$13:$Z$53,MATCH($E13,Schritt5_Gruppenbewertung!$D$13:$D$53,0),MATCH(AC$5,Schritt5_Gruppenbewertung!$G$11:$Z$11,0))))</f>
        <v/>
      </c>
      <c r="AD13" s="92" t="str">
        <f>IF($E13="","",IF(INDEX(Schritt5_Gruppenbewertung!$G$13:$Z$53,MATCH($E13,Schritt5_Gruppenbewertung!$D$13:$D$53,0),MATCH(AD$5,Schritt5_Gruppenbewertung!$G$11:$Z$11,0))="","",INDEX(Schritt5_Gruppenbewertung!$G$13:$Z$53,MATCH($E13,Schritt5_Gruppenbewertung!$D$13:$D$53,0),MATCH(AD$5,Schritt5_Gruppenbewertung!$G$11:$Z$11,0))))</f>
        <v/>
      </c>
      <c r="AE13" s="92" t="str">
        <f>IF($E13="","",IF(INDEX(Schritt5_Gruppenbewertung!$G$13:$Z$53,MATCH($E13,Schritt5_Gruppenbewertung!$D$13:$D$53,0),MATCH(AE$5,Schritt5_Gruppenbewertung!$G$11:$Z$11,0))="","",INDEX(Schritt5_Gruppenbewertung!$G$13:$Z$53,MATCH($E13,Schritt5_Gruppenbewertung!$D$13:$D$53,0),MATCH(AE$5,Schritt5_Gruppenbewertung!$G$11:$Z$11,0))))</f>
        <v/>
      </c>
      <c r="AF13" s="92" t="str">
        <f>IF($E13="","",IF(INDEX(Schritt5_Gruppenbewertung!$G$13:$Z$53,MATCH($E13,Schritt5_Gruppenbewertung!$D$13:$D$53,0),MATCH(AF$5,Schritt5_Gruppenbewertung!$G$11:$Z$11,0))="","",INDEX(Schritt5_Gruppenbewertung!$G$13:$Z$53,MATCH($E13,Schritt5_Gruppenbewertung!$D$13:$D$53,0),MATCH(AF$5,Schritt5_Gruppenbewertung!$G$11:$Z$11,0))))</f>
        <v/>
      </c>
      <c r="AG13" s="92" t="str">
        <f>IF($E13="","",IF(INDEX(Schritt5_Gruppenbewertung!$G$13:$Z$53,MATCH($E13,Schritt5_Gruppenbewertung!$D$13:$D$53,0),MATCH(AG$5,Schritt5_Gruppenbewertung!$G$11:$Z$11,0))="","",INDEX(Schritt5_Gruppenbewertung!$G$13:$Z$53,MATCH($E13,Schritt5_Gruppenbewertung!$D$13:$D$53,0),MATCH(AG$5,Schritt5_Gruppenbewertung!$G$11:$Z$11,0))))</f>
        <v/>
      </c>
      <c r="AH13" s="92" t="str">
        <f>IF($E13="","",IF(INDEX(Schritt5_Gruppenbewertung!$G$13:$Z$53,MATCH($E13,Schritt5_Gruppenbewertung!$D$13:$D$53,0),MATCH(AH$5,Schritt5_Gruppenbewertung!$G$11:$Z$11,0))="","",INDEX(Schritt5_Gruppenbewertung!$G$13:$Z$53,MATCH($E13,Schritt5_Gruppenbewertung!$D$13:$D$53,0),MATCH(AH$5,Schritt5_Gruppenbewertung!$G$11:$Z$11,0))))</f>
        <v/>
      </c>
      <c r="AI13" s="92" t="str">
        <f>IF($E13="","",IF(INDEX(Schritt5_Gruppenbewertung!$G$13:$Z$53,MATCH($E13,Schritt5_Gruppenbewertung!$D$13:$D$53,0),MATCH(AI$5,Schritt5_Gruppenbewertung!$G$11:$Z$11,0))="","",INDEX(Schritt5_Gruppenbewertung!$G$13:$Z$53,MATCH($E13,Schritt5_Gruppenbewertung!$D$13:$D$53,0),MATCH(AI$5,Schritt5_Gruppenbewertung!$G$11:$Z$11,0))))</f>
        <v/>
      </c>
      <c r="AJ13" s="92" t="str">
        <f>IF($E13="","",IF(INDEX(Schritt5_Gruppenbewertung!$G$13:$Z$53,MATCH($E13,Schritt5_Gruppenbewertung!$D$13:$D$53,0),MATCH(AJ$5,Schritt5_Gruppenbewertung!$G$11:$Z$11,0))="","",INDEX(Schritt5_Gruppenbewertung!$G$13:$Z$53,MATCH($E13,Schritt5_Gruppenbewertung!$D$13:$D$53,0),MATCH(AJ$5,Schritt5_Gruppenbewertung!$G$11:$Z$11,0))))</f>
        <v/>
      </c>
      <c r="AK13" s="92" t="str">
        <f>IF($E13="","",IF(INDEX(Schritt5_Gruppenbewertung!$G$13:$Z$53,MATCH($E13,Schritt5_Gruppenbewertung!$D$13:$D$53,0),MATCH(AK$5,Schritt5_Gruppenbewertung!$G$11:$Z$11,0))="","",INDEX(Schritt5_Gruppenbewertung!$G$13:$Z$53,MATCH($E13,Schritt5_Gruppenbewertung!$D$13:$D$53,0),MATCH(AK$5,Schritt5_Gruppenbewertung!$G$11:$Z$11,0))))</f>
        <v/>
      </c>
      <c r="AL13" s="92" t="str">
        <f>IF($E13="","",IF(INDEX(Schritt5_Gruppenbewertung!$G$13:$Z$53,MATCH($E13,Schritt5_Gruppenbewertung!$D$13:$D$53,0),MATCH(AL$5,Schritt5_Gruppenbewertung!$G$11:$Z$11,0))="","",INDEX(Schritt5_Gruppenbewertung!$G$13:$Z$53,MATCH($E13,Schritt5_Gruppenbewertung!$D$13:$D$53,0),MATCH(AL$5,Schritt5_Gruppenbewertung!$G$11:$Z$11,0))))</f>
        <v/>
      </c>
      <c r="AN13" s="239" t="str">
        <f t="shared" si="7"/>
        <v xml:space="preserve"> </v>
      </c>
    </row>
    <row r="14" spans="1:40" x14ac:dyDescent="0.25">
      <c r="A14" s="33" t="str">
        <f>Filter_SonderKriterienpruefung!N8</f>
        <v/>
      </c>
      <c r="B14" s="33" t="str">
        <f>IFERROR(INDEX(DROPDOWN!$L$8:$O$20,MATCH(Werte_SonderAuswertung!$A14,DROPDOWN!$L$8:$L$20,0),4),"")</f>
        <v/>
      </c>
      <c r="C14" s="33" t="str">
        <f>IFERROR(INDEX(DROPDOWN!$L$8:$P$20,MATCH(Werte_SonderAuswertung!$A14,DROPDOWN!$L$8:$L$20,0),5),"")</f>
        <v/>
      </c>
      <c r="D14" s="16" t="str">
        <f>Filter_SonderKriterienpruefung!M8</f>
        <v/>
      </c>
      <c r="E14" s="15" t="str">
        <f>Filter_SonderKriterienpruefung!O8</f>
        <v/>
      </c>
      <c r="F14" s="135" t="str">
        <f t="shared" si="1"/>
        <v/>
      </c>
      <c r="G14" s="30" t="str">
        <f t="shared" si="2"/>
        <v/>
      </c>
      <c r="H14" s="30" t="str">
        <f t="shared" si="3"/>
        <v/>
      </c>
      <c r="I14" s="30" t="str">
        <f t="shared" si="4"/>
        <v/>
      </c>
      <c r="J14" s="30" t="str">
        <f t="shared" si="5"/>
        <v/>
      </c>
      <c r="K14" s="30" t="str">
        <f t="shared" si="6"/>
        <v/>
      </c>
      <c r="L14" s="4" t="str">
        <f>IF($E14="","",COUNT(INDEX(Schritt5_Gruppenbewertung!$G$13:$G$53,$R14):INDEX(Schritt5_Gruppenbewertung!$Z$13:$Z$53,$R14)))</f>
        <v/>
      </c>
      <c r="M14" s="112" t="str">
        <f t="shared" si="0"/>
        <v/>
      </c>
      <c r="N14" s="112" t="str">
        <f t="shared" si="0"/>
        <v/>
      </c>
      <c r="O14" s="112" t="str">
        <f t="shared" si="0"/>
        <v/>
      </c>
      <c r="P14" s="112" t="str">
        <f t="shared" si="0"/>
        <v/>
      </c>
      <c r="Q14" s="112" t="str">
        <f t="shared" si="0"/>
        <v/>
      </c>
      <c r="R14" s="30" t="str">
        <f>IF(E14="","",MATCH(E14,Schritt5_Gruppenbewertung!$D$13:$D$53,0))</f>
        <v/>
      </c>
      <c r="S14" s="92" t="str">
        <f>IF($E14="","",IF(INDEX(Schritt5_Gruppenbewertung!$G$13:$Z$53,MATCH($E14,Schritt5_Gruppenbewertung!$D$13:$D$53,0),MATCH(S$5,Schritt5_Gruppenbewertung!$G$11:$Z$11,0))="","",INDEX(Schritt5_Gruppenbewertung!$G$13:$Z$53,MATCH($E14,Schritt5_Gruppenbewertung!$D$13:$D$53,0),MATCH(S$5,Schritt5_Gruppenbewertung!$G$11:$Z$11,0))))</f>
        <v/>
      </c>
      <c r="T14" s="92" t="str">
        <f>IF($E14="","",IF(INDEX(Schritt5_Gruppenbewertung!$G$13:$Z$53,MATCH($E14,Schritt5_Gruppenbewertung!$D$13:$D$53,0),MATCH(T$5,Schritt5_Gruppenbewertung!$G$11:$Z$11,0))="","",INDEX(Schritt5_Gruppenbewertung!$G$13:$Z$53,MATCH($E14,Schritt5_Gruppenbewertung!$D$13:$D$53,0),MATCH(T$5,Schritt5_Gruppenbewertung!$G$11:$Z$11,0))))</f>
        <v/>
      </c>
      <c r="U14" s="92" t="str">
        <f>IF($E14="","",IF(INDEX(Schritt5_Gruppenbewertung!$G$13:$Z$53,MATCH($E14,Schritt5_Gruppenbewertung!$D$13:$D$53,0),MATCH(U$5,Schritt5_Gruppenbewertung!$G$11:$Z$11,0))="","",INDEX(Schritt5_Gruppenbewertung!$G$13:$Z$53,MATCH($E14,Schritt5_Gruppenbewertung!$D$13:$D$53,0),MATCH(U$5,Schritt5_Gruppenbewertung!$G$11:$Z$11,0))))</f>
        <v/>
      </c>
      <c r="V14" s="92" t="str">
        <f>IF($E14="","",IF(INDEX(Schritt5_Gruppenbewertung!$G$13:$Z$53,MATCH($E14,Schritt5_Gruppenbewertung!$D$13:$D$53,0),MATCH(V$5,Schritt5_Gruppenbewertung!$G$11:$Z$11,0))="","",INDEX(Schritt5_Gruppenbewertung!$G$13:$Z$53,MATCH($E14,Schritt5_Gruppenbewertung!$D$13:$D$53,0),MATCH(V$5,Schritt5_Gruppenbewertung!$G$11:$Z$11,0))))</f>
        <v/>
      </c>
      <c r="W14" s="92" t="str">
        <f>IF($E14="","",IF(INDEX(Schritt5_Gruppenbewertung!$G$13:$Z$53,MATCH($E14,Schritt5_Gruppenbewertung!$D$13:$D$53,0),MATCH(W$5,Schritt5_Gruppenbewertung!$G$11:$Z$11,0))="","",INDEX(Schritt5_Gruppenbewertung!$G$13:$Z$53,MATCH($E14,Schritt5_Gruppenbewertung!$D$13:$D$53,0),MATCH(W$5,Schritt5_Gruppenbewertung!$G$11:$Z$11,0))))</f>
        <v/>
      </c>
      <c r="X14" s="92" t="str">
        <f>IF($E14="","",IF(INDEX(Schritt5_Gruppenbewertung!$G$13:$Z$53,MATCH($E14,Schritt5_Gruppenbewertung!$D$13:$D$53,0),MATCH(X$5,Schritt5_Gruppenbewertung!$G$11:$Z$11,0))="","",INDEX(Schritt5_Gruppenbewertung!$G$13:$Z$53,MATCH($E14,Schritt5_Gruppenbewertung!$D$13:$D$53,0),MATCH(X$5,Schritt5_Gruppenbewertung!$G$11:$Z$11,0))))</f>
        <v/>
      </c>
      <c r="Y14" s="92" t="str">
        <f>IF($E14="","",IF(INDEX(Schritt5_Gruppenbewertung!$G$13:$Z$53,MATCH($E14,Schritt5_Gruppenbewertung!$D$13:$D$53,0),MATCH(Y$5,Schritt5_Gruppenbewertung!$G$11:$Z$11,0))="","",INDEX(Schritt5_Gruppenbewertung!$G$13:$Z$53,MATCH($E14,Schritt5_Gruppenbewertung!$D$13:$D$53,0),MATCH(Y$5,Schritt5_Gruppenbewertung!$G$11:$Z$11,0))))</f>
        <v/>
      </c>
      <c r="Z14" s="92" t="str">
        <f>IF($E14="","",IF(INDEX(Schritt5_Gruppenbewertung!$G$13:$Z$53,MATCH($E14,Schritt5_Gruppenbewertung!$D$13:$D$53,0),MATCH(Z$5,Schritt5_Gruppenbewertung!$G$11:$Z$11,0))="","",INDEX(Schritt5_Gruppenbewertung!$G$13:$Z$53,MATCH($E14,Schritt5_Gruppenbewertung!$D$13:$D$53,0),MATCH(Z$5,Schritt5_Gruppenbewertung!$G$11:$Z$11,0))))</f>
        <v/>
      </c>
      <c r="AA14" s="92" t="str">
        <f>IF($E14="","",IF(INDEX(Schritt5_Gruppenbewertung!$G$13:$Z$53,MATCH($E14,Schritt5_Gruppenbewertung!$D$13:$D$53,0),MATCH(AA$5,Schritt5_Gruppenbewertung!$G$11:$Z$11,0))="","",INDEX(Schritt5_Gruppenbewertung!$G$13:$Z$53,MATCH($E14,Schritt5_Gruppenbewertung!$D$13:$D$53,0),MATCH(AA$5,Schritt5_Gruppenbewertung!$G$11:$Z$11,0))))</f>
        <v/>
      </c>
      <c r="AB14" s="92" t="str">
        <f>IF($E14="","",IF(INDEX(Schritt5_Gruppenbewertung!$G$13:$Z$53,MATCH($E14,Schritt5_Gruppenbewertung!$D$13:$D$53,0),MATCH(AB$5,Schritt5_Gruppenbewertung!$G$11:$Z$11,0))="","",INDEX(Schritt5_Gruppenbewertung!$G$13:$Z$53,MATCH($E14,Schritt5_Gruppenbewertung!$D$13:$D$53,0),MATCH(AB$5,Schritt5_Gruppenbewertung!$G$11:$Z$11,0))))</f>
        <v/>
      </c>
      <c r="AC14" s="92" t="str">
        <f>IF($E14="","",IF(INDEX(Schritt5_Gruppenbewertung!$G$13:$Z$53,MATCH($E14,Schritt5_Gruppenbewertung!$D$13:$D$53,0),MATCH(AC$5,Schritt5_Gruppenbewertung!$G$11:$Z$11,0))="","",INDEX(Schritt5_Gruppenbewertung!$G$13:$Z$53,MATCH($E14,Schritt5_Gruppenbewertung!$D$13:$D$53,0),MATCH(AC$5,Schritt5_Gruppenbewertung!$G$11:$Z$11,0))))</f>
        <v/>
      </c>
      <c r="AD14" s="92" t="str">
        <f>IF($E14="","",IF(INDEX(Schritt5_Gruppenbewertung!$G$13:$Z$53,MATCH($E14,Schritt5_Gruppenbewertung!$D$13:$D$53,0),MATCH(AD$5,Schritt5_Gruppenbewertung!$G$11:$Z$11,0))="","",INDEX(Schritt5_Gruppenbewertung!$G$13:$Z$53,MATCH($E14,Schritt5_Gruppenbewertung!$D$13:$D$53,0),MATCH(AD$5,Schritt5_Gruppenbewertung!$G$11:$Z$11,0))))</f>
        <v/>
      </c>
      <c r="AE14" s="92" t="str">
        <f>IF($E14="","",IF(INDEX(Schritt5_Gruppenbewertung!$G$13:$Z$53,MATCH($E14,Schritt5_Gruppenbewertung!$D$13:$D$53,0),MATCH(AE$5,Schritt5_Gruppenbewertung!$G$11:$Z$11,0))="","",INDEX(Schritt5_Gruppenbewertung!$G$13:$Z$53,MATCH($E14,Schritt5_Gruppenbewertung!$D$13:$D$53,0),MATCH(AE$5,Schritt5_Gruppenbewertung!$G$11:$Z$11,0))))</f>
        <v/>
      </c>
      <c r="AF14" s="92" t="str">
        <f>IF($E14="","",IF(INDEX(Schritt5_Gruppenbewertung!$G$13:$Z$53,MATCH($E14,Schritt5_Gruppenbewertung!$D$13:$D$53,0),MATCH(AF$5,Schritt5_Gruppenbewertung!$G$11:$Z$11,0))="","",INDEX(Schritt5_Gruppenbewertung!$G$13:$Z$53,MATCH($E14,Schritt5_Gruppenbewertung!$D$13:$D$53,0),MATCH(AF$5,Schritt5_Gruppenbewertung!$G$11:$Z$11,0))))</f>
        <v/>
      </c>
      <c r="AG14" s="92" t="str">
        <f>IF($E14="","",IF(INDEX(Schritt5_Gruppenbewertung!$G$13:$Z$53,MATCH($E14,Schritt5_Gruppenbewertung!$D$13:$D$53,0),MATCH(AG$5,Schritt5_Gruppenbewertung!$G$11:$Z$11,0))="","",INDEX(Schritt5_Gruppenbewertung!$G$13:$Z$53,MATCH($E14,Schritt5_Gruppenbewertung!$D$13:$D$53,0),MATCH(AG$5,Schritt5_Gruppenbewertung!$G$11:$Z$11,0))))</f>
        <v/>
      </c>
      <c r="AH14" s="92" t="str">
        <f>IF($E14="","",IF(INDEX(Schritt5_Gruppenbewertung!$G$13:$Z$53,MATCH($E14,Schritt5_Gruppenbewertung!$D$13:$D$53,0),MATCH(AH$5,Schritt5_Gruppenbewertung!$G$11:$Z$11,0))="","",INDEX(Schritt5_Gruppenbewertung!$G$13:$Z$53,MATCH($E14,Schritt5_Gruppenbewertung!$D$13:$D$53,0),MATCH(AH$5,Schritt5_Gruppenbewertung!$G$11:$Z$11,0))))</f>
        <v/>
      </c>
      <c r="AI14" s="92" t="str">
        <f>IF($E14="","",IF(INDEX(Schritt5_Gruppenbewertung!$G$13:$Z$53,MATCH($E14,Schritt5_Gruppenbewertung!$D$13:$D$53,0),MATCH(AI$5,Schritt5_Gruppenbewertung!$G$11:$Z$11,0))="","",INDEX(Schritt5_Gruppenbewertung!$G$13:$Z$53,MATCH($E14,Schritt5_Gruppenbewertung!$D$13:$D$53,0),MATCH(AI$5,Schritt5_Gruppenbewertung!$G$11:$Z$11,0))))</f>
        <v/>
      </c>
      <c r="AJ14" s="92" t="str">
        <f>IF($E14="","",IF(INDEX(Schritt5_Gruppenbewertung!$G$13:$Z$53,MATCH($E14,Schritt5_Gruppenbewertung!$D$13:$D$53,0),MATCH(AJ$5,Schritt5_Gruppenbewertung!$G$11:$Z$11,0))="","",INDEX(Schritt5_Gruppenbewertung!$G$13:$Z$53,MATCH($E14,Schritt5_Gruppenbewertung!$D$13:$D$53,0),MATCH(AJ$5,Schritt5_Gruppenbewertung!$G$11:$Z$11,0))))</f>
        <v/>
      </c>
      <c r="AK14" s="92" t="str">
        <f>IF($E14="","",IF(INDEX(Schritt5_Gruppenbewertung!$G$13:$Z$53,MATCH($E14,Schritt5_Gruppenbewertung!$D$13:$D$53,0),MATCH(AK$5,Schritt5_Gruppenbewertung!$G$11:$Z$11,0))="","",INDEX(Schritt5_Gruppenbewertung!$G$13:$Z$53,MATCH($E14,Schritt5_Gruppenbewertung!$D$13:$D$53,0),MATCH(AK$5,Schritt5_Gruppenbewertung!$G$11:$Z$11,0))))</f>
        <v/>
      </c>
      <c r="AL14" s="92" t="str">
        <f>IF($E14="","",IF(INDEX(Schritt5_Gruppenbewertung!$G$13:$Z$53,MATCH($E14,Schritt5_Gruppenbewertung!$D$13:$D$53,0),MATCH(AL$5,Schritt5_Gruppenbewertung!$G$11:$Z$11,0))="","",INDEX(Schritt5_Gruppenbewertung!$G$13:$Z$53,MATCH($E14,Schritt5_Gruppenbewertung!$D$13:$D$53,0),MATCH(AL$5,Schritt5_Gruppenbewertung!$G$11:$Z$11,0))))</f>
        <v/>
      </c>
      <c r="AN14" s="239" t="str">
        <f t="shared" si="7"/>
        <v xml:space="preserve"> </v>
      </c>
    </row>
    <row r="15" spans="1:40" x14ac:dyDescent="0.25">
      <c r="A15" s="33" t="str">
        <f>Filter_SonderKriterienpruefung!N9</f>
        <v/>
      </c>
      <c r="B15" s="33" t="str">
        <f>IFERROR(INDEX(DROPDOWN!$L$8:$O$20,MATCH(Werte_SonderAuswertung!$A15,DROPDOWN!$L$8:$L$20,0),4),"")</f>
        <v/>
      </c>
      <c r="C15" s="33" t="str">
        <f>IFERROR(INDEX(DROPDOWN!$L$8:$P$20,MATCH(Werte_SonderAuswertung!$A15,DROPDOWN!$L$8:$L$20,0),5),"")</f>
        <v/>
      </c>
      <c r="D15" s="16" t="str">
        <f>Filter_SonderKriterienpruefung!M9</f>
        <v/>
      </c>
      <c r="E15" s="15" t="str">
        <f>Filter_SonderKriterienpruefung!O9</f>
        <v/>
      </c>
      <c r="F15" s="135" t="str">
        <f t="shared" si="1"/>
        <v/>
      </c>
      <c r="G15" s="30" t="str">
        <f t="shared" si="2"/>
        <v/>
      </c>
      <c r="H15" s="30" t="str">
        <f t="shared" si="3"/>
        <v/>
      </c>
      <c r="I15" s="30" t="str">
        <f t="shared" si="4"/>
        <v/>
      </c>
      <c r="J15" s="30" t="str">
        <f t="shared" si="5"/>
        <v/>
      </c>
      <c r="K15" s="30" t="str">
        <f t="shared" si="6"/>
        <v/>
      </c>
      <c r="L15" s="4" t="str">
        <f>IF($E15="","",COUNT(INDEX(Schritt5_Gruppenbewertung!$G$13:$G$53,$R15):INDEX(Schritt5_Gruppenbewertung!$Z$13:$Z$53,$R15)))</f>
        <v/>
      </c>
      <c r="M15" s="112" t="str">
        <f t="shared" si="0"/>
        <v/>
      </c>
      <c r="N15" s="112" t="str">
        <f t="shared" si="0"/>
        <v/>
      </c>
      <c r="O15" s="112" t="str">
        <f t="shared" si="0"/>
        <v/>
      </c>
      <c r="P15" s="112" t="str">
        <f t="shared" si="0"/>
        <v/>
      </c>
      <c r="Q15" s="112" t="str">
        <f t="shared" si="0"/>
        <v/>
      </c>
      <c r="R15" s="30" t="str">
        <f>IF(E15="","",MATCH(E15,Schritt5_Gruppenbewertung!$D$13:$D$53,0))</f>
        <v/>
      </c>
      <c r="S15" s="92" t="str">
        <f>IF($E15="","",IF(INDEX(Schritt5_Gruppenbewertung!$G$13:$Z$53,MATCH($E15,Schritt5_Gruppenbewertung!$D$13:$D$53,0),MATCH(S$5,Schritt5_Gruppenbewertung!$G$11:$Z$11,0))="","",INDEX(Schritt5_Gruppenbewertung!$G$13:$Z$53,MATCH($E15,Schritt5_Gruppenbewertung!$D$13:$D$53,0),MATCH(S$5,Schritt5_Gruppenbewertung!$G$11:$Z$11,0))))</f>
        <v/>
      </c>
      <c r="T15" s="92" t="str">
        <f>IF($E15="","",IF(INDEX(Schritt5_Gruppenbewertung!$G$13:$Z$53,MATCH($E15,Schritt5_Gruppenbewertung!$D$13:$D$53,0),MATCH(T$5,Schritt5_Gruppenbewertung!$G$11:$Z$11,0))="","",INDEX(Schritt5_Gruppenbewertung!$G$13:$Z$53,MATCH($E15,Schritt5_Gruppenbewertung!$D$13:$D$53,0),MATCH(T$5,Schritt5_Gruppenbewertung!$G$11:$Z$11,0))))</f>
        <v/>
      </c>
      <c r="U15" s="92" t="str">
        <f>IF($E15="","",IF(INDEX(Schritt5_Gruppenbewertung!$G$13:$Z$53,MATCH($E15,Schritt5_Gruppenbewertung!$D$13:$D$53,0),MATCH(U$5,Schritt5_Gruppenbewertung!$G$11:$Z$11,0))="","",INDEX(Schritt5_Gruppenbewertung!$G$13:$Z$53,MATCH($E15,Schritt5_Gruppenbewertung!$D$13:$D$53,0),MATCH(U$5,Schritt5_Gruppenbewertung!$G$11:$Z$11,0))))</f>
        <v/>
      </c>
      <c r="V15" s="92" t="str">
        <f>IF($E15="","",IF(INDEX(Schritt5_Gruppenbewertung!$G$13:$Z$53,MATCH($E15,Schritt5_Gruppenbewertung!$D$13:$D$53,0),MATCH(V$5,Schritt5_Gruppenbewertung!$G$11:$Z$11,0))="","",INDEX(Schritt5_Gruppenbewertung!$G$13:$Z$53,MATCH($E15,Schritt5_Gruppenbewertung!$D$13:$D$53,0),MATCH(V$5,Schritt5_Gruppenbewertung!$G$11:$Z$11,0))))</f>
        <v/>
      </c>
      <c r="W15" s="92" t="str">
        <f>IF($E15="","",IF(INDEX(Schritt5_Gruppenbewertung!$G$13:$Z$53,MATCH($E15,Schritt5_Gruppenbewertung!$D$13:$D$53,0),MATCH(W$5,Schritt5_Gruppenbewertung!$G$11:$Z$11,0))="","",INDEX(Schritt5_Gruppenbewertung!$G$13:$Z$53,MATCH($E15,Schritt5_Gruppenbewertung!$D$13:$D$53,0),MATCH(W$5,Schritt5_Gruppenbewertung!$G$11:$Z$11,0))))</f>
        <v/>
      </c>
      <c r="X15" s="92" t="str">
        <f>IF($E15="","",IF(INDEX(Schritt5_Gruppenbewertung!$G$13:$Z$53,MATCH($E15,Schritt5_Gruppenbewertung!$D$13:$D$53,0),MATCH(X$5,Schritt5_Gruppenbewertung!$G$11:$Z$11,0))="","",INDEX(Schritt5_Gruppenbewertung!$G$13:$Z$53,MATCH($E15,Schritt5_Gruppenbewertung!$D$13:$D$53,0),MATCH(X$5,Schritt5_Gruppenbewertung!$G$11:$Z$11,0))))</f>
        <v/>
      </c>
      <c r="Y15" s="92" t="str">
        <f>IF($E15="","",IF(INDEX(Schritt5_Gruppenbewertung!$G$13:$Z$53,MATCH($E15,Schritt5_Gruppenbewertung!$D$13:$D$53,0),MATCH(Y$5,Schritt5_Gruppenbewertung!$G$11:$Z$11,0))="","",INDEX(Schritt5_Gruppenbewertung!$G$13:$Z$53,MATCH($E15,Schritt5_Gruppenbewertung!$D$13:$D$53,0),MATCH(Y$5,Schritt5_Gruppenbewertung!$G$11:$Z$11,0))))</f>
        <v/>
      </c>
      <c r="Z15" s="92" t="str">
        <f>IF($E15="","",IF(INDEX(Schritt5_Gruppenbewertung!$G$13:$Z$53,MATCH($E15,Schritt5_Gruppenbewertung!$D$13:$D$53,0),MATCH(Z$5,Schritt5_Gruppenbewertung!$G$11:$Z$11,0))="","",INDEX(Schritt5_Gruppenbewertung!$G$13:$Z$53,MATCH($E15,Schritt5_Gruppenbewertung!$D$13:$D$53,0),MATCH(Z$5,Schritt5_Gruppenbewertung!$G$11:$Z$11,0))))</f>
        <v/>
      </c>
      <c r="AA15" s="92" t="str">
        <f>IF($E15="","",IF(INDEX(Schritt5_Gruppenbewertung!$G$13:$Z$53,MATCH($E15,Schritt5_Gruppenbewertung!$D$13:$D$53,0),MATCH(AA$5,Schritt5_Gruppenbewertung!$G$11:$Z$11,0))="","",INDEX(Schritt5_Gruppenbewertung!$G$13:$Z$53,MATCH($E15,Schritt5_Gruppenbewertung!$D$13:$D$53,0),MATCH(AA$5,Schritt5_Gruppenbewertung!$G$11:$Z$11,0))))</f>
        <v/>
      </c>
      <c r="AB15" s="92" t="str">
        <f>IF($E15="","",IF(INDEX(Schritt5_Gruppenbewertung!$G$13:$Z$53,MATCH($E15,Schritt5_Gruppenbewertung!$D$13:$D$53,0),MATCH(AB$5,Schritt5_Gruppenbewertung!$G$11:$Z$11,0))="","",INDEX(Schritt5_Gruppenbewertung!$G$13:$Z$53,MATCH($E15,Schritt5_Gruppenbewertung!$D$13:$D$53,0),MATCH(AB$5,Schritt5_Gruppenbewertung!$G$11:$Z$11,0))))</f>
        <v/>
      </c>
      <c r="AC15" s="92" t="str">
        <f>IF($E15="","",IF(INDEX(Schritt5_Gruppenbewertung!$G$13:$Z$53,MATCH($E15,Schritt5_Gruppenbewertung!$D$13:$D$53,0),MATCH(AC$5,Schritt5_Gruppenbewertung!$G$11:$Z$11,0))="","",INDEX(Schritt5_Gruppenbewertung!$G$13:$Z$53,MATCH($E15,Schritt5_Gruppenbewertung!$D$13:$D$53,0),MATCH(AC$5,Schritt5_Gruppenbewertung!$G$11:$Z$11,0))))</f>
        <v/>
      </c>
      <c r="AD15" s="92" t="str">
        <f>IF($E15="","",IF(INDEX(Schritt5_Gruppenbewertung!$G$13:$Z$53,MATCH($E15,Schritt5_Gruppenbewertung!$D$13:$D$53,0),MATCH(AD$5,Schritt5_Gruppenbewertung!$G$11:$Z$11,0))="","",INDEX(Schritt5_Gruppenbewertung!$G$13:$Z$53,MATCH($E15,Schritt5_Gruppenbewertung!$D$13:$D$53,0),MATCH(AD$5,Schritt5_Gruppenbewertung!$G$11:$Z$11,0))))</f>
        <v/>
      </c>
      <c r="AE15" s="92" t="str">
        <f>IF($E15="","",IF(INDEX(Schritt5_Gruppenbewertung!$G$13:$Z$53,MATCH($E15,Schritt5_Gruppenbewertung!$D$13:$D$53,0),MATCH(AE$5,Schritt5_Gruppenbewertung!$G$11:$Z$11,0))="","",INDEX(Schritt5_Gruppenbewertung!$G$13:$Z$53,MATCH($E15,Schritt5_Gruppenbewertung!$D$13:$D$53,0),MATCH(AE$5,Schritt5_Gruppenbewertung!$G$11:$Z$11,0))))</f>
        <v/>
      </c>
      <c r="AF15" s="92" t="str">
        <f>IF($E15="","",IF(INDEX(Schritt5_Gruppenbewertung!$G$13:$Z$53,MATCH($E15,Schritt5_Gruppenbewertung!$D$13:$D$53,0),MATCH(AF$5,Schritt5_Gruppenbewertung!$G$11:$Z$11,0))="","",INDEX(Schritt5_Gruppenbewertung!$G$13:$Z$53,MATCH($E15,Schritt5_Gruppenbewertung!$D$13:$D$53,0),MATCH(AF$5,Schritt5_Gruppenbewertung!$G$11:$Z$11,0))))</f>
        <v/>
      </c>
      <c r="AG15" s="92" t="str">
        <f>IF($E15="","",IF(INDEX(Schritt5_Gruppenbewertung!$G$13:$Z$53,MATCH($E15,Schritt5_Gruppenbewertung!$D$13:$D$53,0),MATCH(AG$5,Schritt5_Gruppenbewertung!$G$11:$Z$11,0))="","",INDEX(Schritt5_Gruppenbewertung!$G$13:$Z$53,MATCH($E15,Schritt5_Gruppenbewertung!$D$13:$D$53,0),MATCH(AG$5,Schritt5_Gruppenbewertung!$G$11:$Z$11,0))))</f>
        <v/>
      </c>
      <c r="AH15" s="92" t="str">
        <f>IF($E15="","",IF(INDEX(Schritt5_Gruppenbewertung!$G$13:$Z$53,MATCH($E15,Schritt5_Gruppenbewertung!$D$13:$D$53,0),MATCH(AH$5,Schritt5_Gruppenbewertung!$G$11:$Z$11,0))="","",INDEX(Schritt5_Gruppenbewertung!$G$13:$Z$53,MATCH($E15,Schritt5_Gruppenbewertung!$D$13:$D$53,0),MATCH(AH$5,Schritt5_Gruppenbewertung!$G$11:$Z$11,0))))</f>
        <v/>
      </c>
      <c r="AI15" s="92" t="str">
        <f>IF($E15="","",IF(INDEX(Schritt5_Gruppenbewertung!$G$13:$Z$53,MATCH($E15,Schritt5_Gruppenbewertung!$D$13:$D$53,0),MATCH(AI$5,Schritt5_Gruppenbewertung!$G$11:$Z$11,0))="","",INDEX(Schritt5_Gruppenbewertung!$G$13:$Z$53,MATCH($E15,Schritt5_Gruppenbewertung!$D$13:$D$53,0),MATCH(AI$5,Schritt5_Gruppenbewertung!$G$11:$Z$11,0))))</f>
        <v/>
      </c>
      <c r="AJ15" s="92" t="str">
        <f>IF($E15="","",IF(INDEX(Schritt5_Gruppenbewertung!$G$13:$Z$53,MATCH($E15,Schritt5_Gruppenbewertung!$D$13:$D$53,0),MATCH(AJ$5,Schritt5_Gruppenbewertung!$G$11:$Z$11,0))="","",INDEX(Schritt5_Gruppenbewertung!$G$13:$Z$53,MATCH($E15,Schritt5_Gruppenbewertung!$D$13:$D$53,0),MATCH(AJ$5,Schritt5_Gruppenbewertung!$G$11:$Z$11,0))))</f>
        <v/>
      </c>
      <c r="AK15" s="92" t="str">
        <f>IF($E15="","",IF(INDEX(Schritt5_Gruppenbewertung!$G$13:$Z$53,MATCH($E15,Schritt5_Gruppenbewertung!$D$13:$D$53,0),MATCH(AK$5,Schritt5_Gruppenbewertung!$G$11:$Z$11,0))="","",INDEX(Schritt5_Gruppenbewertung!$G$13:$Z$53,MATCH($E15,Schritt5_Gruppenbewertung!$D$13:$D$53,0),MATCH(AK$5,Schritt5_Gruppenbewertung!$G$11:$Z$11,0))))</f>
        <v/>
      </c>
      <c r="AL15" s="92" t="str">
        <f>IF($E15="","",IF(INDEX(Schritt5_Gruppenbewertung!$G$13:$Z$53,MATCH($E15,Schritt5_Gruppenbewertung!$D$13:$D$53,0),MATCH(AL$5,Schritt5_Gruppenbewertung!$G$11:$Z$11,0))="","",INDEX(Schritt5_Gruppenbewertung!$G$13:$Z$53,MATCH($E15,Schritt5_Gruppenbewertung!$D$13:$D$53,0),MATCH(AL$5,Schritt5_Gruppenbewertung!$G$11:$Z$11,0))))</f>
        <v/>
      </c>
      <c r="AN15" s="239" t="str">
        <f t="shared" si="7"/>
        <v xml:space="preserve"> </v>
      </c>
    </row>
    <row r="16" spans="1:40" x14ac:dyDescent="0.25">
      <c r="A16" s="33" t="str">
        <f>Filter_SonderKriterienpruefung!N10</f>
        <v/>
      </c>
      <c r="B16" s="33" t="str">
        <f>IFERROR(INDEX(DROPDOWN!$L$8:$O$20,MATCH(Werte_SonderAuswertung!$A16,DROPDOWN!$L$8:$L$20,0),4),"")</f>
        <v/>
      </c>
      <c r="C16" s="33" t="str">
        <f>IFERROR(INDEX(DROPDOWN!$L$8:$P$20,MATCH(Werte_SonderAuswertung!$A16,DROPDOWN!$L$8:$L$20,0),5),"")</f>
        <v/>
      </c>
      <c r="D16" s="16" t="str">
        <f>Filter_SonderKriterienpruefung!M10</f>
        <v/>
      </c>
      <c r="E16" s="15" t="str">
        <f>Filter_SonderKriterienpruefung!O10</f>
        <v/>
      </c>
      <c r="F16" s="135" t="str">
        <f t="shared" si="1"/>
        <v/>
      </c>
      <c r="G16" s="30" t="str">
        <f t="shared" si="2"/>
        <v/>
      </c>
      <c r="H16" s="30" t="str">
        <f t="shared" si="3"/>
        <v/>
      </c>
      <c r="I16" s="30" t="str">
        <f t="shared" si="4"/>
        <v/>
      </c>
      <c r="J16" s="30" t="str">
        <f t="shared" si="5"/>
        <v/>
      </c>
      <c r="K16" s="30" t="str">
        <f t="shared" si="6"/>
        <v/>
      </c>
      <c r="L16" s="4" t="str">
        <f>IF($E16="","",COUNT(INDEX(Schritt5_Gruppenbewertung!$G$13:$G$53,$R16):INDEX(Schritt5_Gruppenbewertung!$Z$13:$Z$53,$R16)))</f>
        <v/>
      </c>
      <c r="M16" s="112" t="str">
        <f t="shared" si="0"/>
        <v/>
      </c>
      <c r="N16" s="112" t="str">
        <f t="shared" si="0"/>
        <v/>
      </c>
      <c r="O16" s="112" t="str">
        <f t="shared" si="0"/>
        <v/>
      </c>
      <c r="P16" s="112" t="str">
        <f t="shared" si="0"/>
        <v/>
      </c>
      <c r="Q16" s="112" t="str">
        <f t="shared" si="0"/>
        <v/>
      </c>
      <c r="R16" s="30" t="str">
        <f>IF(E16="","",MATCH(E16,Schritt5_Gruppenbewertung!$D$13:$D$53,0))</f>
        <v/>
      </c>
      <c r="S16" s="92" t="str">
        <f>IF($E16="","",IF(INDEX(Schritt5_Gruppenbewertung!$G$13:$Z$53,MATCH($E16,Schritt5_Gruppenbewertung!$D$13:$D$53,0),MATCH(S$5,Schritt5_Gruppenbewertung!$G$11:$Z$11,0))="","",INDEX(Schritt5_Gruppenbewertung!$G$13:$Z$53,MATCH($E16,Schritt5_Gruppenbewertung!$D$13:$D$53,0),MATCH(S$5,Schritt5_Gruppenbewertung!$G$11:$Z$11,0))))</f>
        <v/>
      </c>
      <c r="T16" s="92" t="str">
        <f>IF($E16="","",IF(INDEX(Schritt5_Gruppenbewertung!$G$13:$Z$53,MATCH($E16,Schritt5_Gruppenbewertung!$D$13:$D$53,0),MATCH(T$5,Schritt5_Gruppenbewertung!$G$11:$Z$11,0))="","",INDEX(Schritt5_Gruppenbewertung!$G$13:$Z$53,MATCH($E16,Schritt5_Gruppenbewertung!$D$13:$D$53,0),MATCH(T$5,Schritt5_Gruppenbewertung!$G$11:$Z$11,0))))</f>
        <v/>
      </c>
      <c r="U16" s="92" t="str">
        <f>IF($E16="","",IF(INDEX(Schritt5_Gruppenbewertung!$G$13:$Z$53,MATCH($E16,Schritt5_Gruppenbewertung!$D$13:$D$53,0),MATCH(U$5,Schritt5_Gruppenbewertung!$G$11:$Z$11,0))="","",INDEX(Schritt5_Gruppenbewertung!$G$13:$Z$53,MATCH($E16,Schritt5_Gruppenbewertung!$D$13:$D$53,0),MATCH(U$5,Schritt5_Gruppenbewertung!$G$11:$Z$11,0))))</f>
        <v/>
      </c>
      <c r="V16" s="92" t="str">
        <f>IF($E16="","",IF(INDEX(Schritt5_Gruppenbewertung!$G$13:$Z$53,MATCH($E16,Schritt5_Gruppenbewertung!$D$13:$D$53,0),MATCH(V$5,Schritt5_Gruppenbewertung!$G$11:$Z$11,0))="","",INDEX(Schritt5_Gruppenbewertung!$G$13:$Z$53,MATCH($E16,Schritt5_Gruppenbewertung!$D$13:$D$53,0),MATCH(V$5,Schritt5_Gruppenbewertung!$G$11:$Z$11,0))))</f>
        <v/>
      </c>
      <c r="W16" s="92" t="str">
        <f>IF($E16="","",IF(INDEX(Schritt5_Gruppenbewertung!$G$13:$Z$53,MATCH($E16,Schritt5_Gruppenbewertung!$D$13:$D$53,0),MATCH(W$5,Schritt5_Gruppenbewertung!$G$11:$Z$11,0))="","",INDEX(Schritt5_Gruppenbewertung!$G$13:$Z$53,MATCH($E16,Schritt5_Gruppenbewertung!$D$13:$D$53,0),MATCH(W$5,Schritt5_Gruppenbewertung!$G$11:$Z$11,0))))</f>
        <v/>
      </c>
      <c r="X16" s="92" t="str">
        <f>IF($E16="","",IF(INDEX(Schritt5_Gruppenbewertung!$G$13:$Z$53,MATCH($E16,Schritt5_Gruppenbewertung!$D$13:$D$53,0),MATCH(X$5,Schritt5_Gruppenbewertung!$G$11:$Z$11,0))="","",INDEX(Schritt5_Gruppenbewertung!$G$13:$Z$53,MATCH($E16,Schritt5_Gruppenbewertung!$D$13:$D$53,0),MATCH(X$5,Schritt5_Gruppenbewertung!$G$11:$Z$11,0))))</f>
        <v/>
      </c>
      <c r="Y16" s="92" t="str">
        <f>IF($E16="","",IF(INDEX(Schritt5_Gruppenbewertung!$G$13:$Z$53,MATCH($E16,Schritt5_Gruppenbewertung!$D$13:$D$53,0),MATCH(Y$5,Schritt5_Gruppenbewertung!$G$11:$Z$11,0))="","",INDEX(Schritt5_Gruppenbewertung!$G$13:$Z$53,MATCH($E16,Schritt5_Gruppenbewertung!$D$13:$D$53,0),MATCH(Y$5,Schritt5_Gruppenbewertung!$G$11:$Z$11,0))))</f>
        <v/>
      </c>
      <c r="Z16" s="92" t="str">
        <f>IF($E16="","",IF(INDEX(Schritt5_Gruppenbewertung!$G$13:$Z$53,MATCH($E16,Schritt5_Gruppenbewertung!$D$13:$D$53,0),MATCH(Z$5,Schritt5_Gruppenbewertung!$G$11:$Z$11,0))="","",INDEX(Schritt5_Gruppenbewertung!$G$13:$Z$53,MATCH($E16,Schritt5_Gruppenbewertung!$D$13:$D$53,0),MATCH(Z$5,Schritt5_Gruppenbewertung!$G$11:$Z$11,0))))</f>
        <v/>
      </c>
      <c r="AA16" s="92" t="str">
        <f>IF($E16="","",IF(INDEX(Schritt5_Gruppenbewertung!$G$13:$Z$53,MATCH($E16,Schritt5_Gruppenbewertung!$D$13:$D$53,0),MATCH(AA$5,Schritt5_Gruppenbewertung!$G$11:$Z$11,0))="","",INDEX(Schritt5_Gruppenbewertung!$G$13:$Z$53,MATCH($E16,Schritt5_Gruppenbewertung!$D$13:$D$53,0),MATCH(AA$5,Schritt5_Gruppenbewertung!$G$11:$Z$11,0))))</f>
        <v/>
      </c>
      <c r="AB16" s="92" t="str">
        <f>IF($E16="","",IF(INDEX(Schritt5_Gruppenbewertung!$G$13:$Z$53,MATCH($E16,Schritt5_Gruppenbewertung!$D$13:$D$53,0),MATCH(AB$5,Schritt5_Gruppenbewertung!$G$11:$Z$11,0))="","",INDEX(Schritt5_Gruppenbewertung!$G$13:$Z$53,MATCH($E16,Schritt5_Gruppenbewertung!$D$13:$D$53,0),MATCH(AB$5,Schritt5_Gruppenbewertung!$G$11:$Z$11,0))))</f>
        <v/>
      </c>
      <c r="AC16" s="92" t="str">
        <f>IF($E16="","",IF(INDEX(Schritt5_Gruppenbewertung!$G$13:$Z$53,MATCH($E16,Schritt5_Gruppenbewertung!$D$13:$D$53,0),MATCH(AC$5,Schritt5_Gruppenbewertung!$G$11:$Z$11,0))="","",INDEX(Schritt5_Gruppenbewertung!$G$13:$Z$53,MATCH($E16,Schritt5_Gruppenbewertung!$D$13:$D$53,0),MATCH(AC$5,Schritt5_Gruppenbewertung!$G$11:$Z$11,0))))</f>
        <v/>
      </c>
      <c r="AD16" s="92" t="str">
        <f>IF($E16="","",IF(INDEX(Schritt5_Gruppenbewertung!$G$13:$Z$53,MATCH($E16,Schritt5_Gruppenbewertung!$D$13:$D$53,0),MATCH(AD$5,Schritt5_Gruppenbewertung!$G$11:$Z$11,0))="","",INDEX(Schritt5_Gruppenbewertung!$G$13:$Z$53,MATCH($E16,Schritt5_Gruppenbewertung!$D$13:$D$53,0),MATCH(AD$5,Schritt5_Gruppenbewertung!$G$11:$Z$11,0))))</f>
        <v/>
      </c>
      <c r="AE16" s="92" t="str">
        <f>IF($E16="","",IF(INDEX(Schritt5_Gruppenbewertung!$G$13:$Z$53,MATCH($E16,Schritt5_Gruppenbewertung!$D$13:$D$53,0),MATCH(AE$5,Schritt5_Gruppenbewertung!$G$11:$Z$11,0))="","",INDEX(Schritt5_Gruppenbewertung!$G$13:$Z$53,MATCH($E16,Schritt5_Gruppenbewertung!$D$13:$D$53,0),MATCH(AE$5,Schritt5_Gruppenbewertung!$G$11:$Z$11,0))))</f>
        <v/>
      </c>
      <c r="AF16" s="92" t="str">
        <f>IF($E16="","",IF(INDEX(Schritt5_Gruppenbewertung!$G$13:$Z$53,MATCH($E16,Schritt5_Gruppenbewertung!$D$13:$D$53,0),MATCH(AF$5,Schritt5_Gruppenbewertung!$G$11:$Z$11,0))="","",INDEX(Schritt5_Gruppenbewertung!$G$13:$Z$53,MATCH($E16,Schritt5_Gruppenbewertung!$D$13:$D$53,0),MATCH(AF$5,Schritt5_Gruppenbewertung!$G$11:$Z$11,0))))</f>
        <v/>
      </c>
      <c r="AG16" s="92" t="str">
        <f>IF($E16="","",IF(INDEX(Schritt5_Gruppenbewertung!$G$13:$Z$53,MATCH($E16,Schritt5_Gruppenbewertung!$D$13:$D$53,0),MATCH(AG$5,Schritt5_Gruppenbewertung!$G$11:$Z$11,0))="","",INDEX(Schritt5_Gruppenbewertung!$G$13:$Z$53,MATCH($E16,Schritt5_Gruppenbewertung!$D$13:$D$53,0),MATCH(AG$5,Schritt5_Gruppenbewertung!$G$11:$Z$11,0))))</f>
        <v/>
      </c>
      <c r="AH16" s="92" t="str">
        <f>IF($E16="","",IF(INDEX(Schritt5_Gruppenbewertung!$G$13:$Z$53,MATCH($E16,Schritt5_Gruppenbewertung!$D$13:$D$53,0),MATCH(AH$5,Schritt5_Gruppenbewertung!$G$11:$Z$11,0))="","",INDEX(Schritt5_Gruppenbewertung!$G$13:$Z$53,MATCH($E16,Schritt5_Gruppenbewertung!$D$13:$D$53,0),MATCH(AH$5,Schritt5_Gruppenbewertung!$G$11:$Z$11,0))))</f>
        <v/>
      </c>
      <c r="AI16" s="92" t="str">
        <f>IF($E16="","",IF(INDEX(Schritt5_Gruppenbewertung!$G$13:$Z$53,MATCH($E16,Schritt5_Gruppenbewertung!$D$13:$D$53,0),MATCH(AI$5,Schritt5_Gruppenbewertung!$G$11:$Z$11,0))="","",INDEX(Schritt5_Gruppenbewertung!$G$13:$Z$53,MATCH($E16,Schritt5_Gruppenbewertung!$D$13:$D$53,0),MATCH(AI$5,Schritt5_Gruppenbewertung!$G$11:$Z$11,0))))</f>
        <v/>
      </c>
      <c r="AJ16" s="92" t="str">
        <f>IF($E16="","",IF(INDEX(Schritt5_Gruppenbewertung!$G$13:$Z$53,MATCH($E16,Schritt5_Gruppenbewertung!$D$13:$D$53,0),MATCH(AJ$5,Schritt5_Gruppenbewertung!$G$11:$Z$11,0))="","",INDEX(Schritt5_Gruppenbewertung!$G$13:$Z$53,MATCH($E16,Schritt5_Gruppenbewertung!$D$13:$D$53,0),MATCH(AJ$5,Schritt5_Gruppenbewertung!$G$11:$Z$11,0))))</f>
        <v/>
      </c>
      <c r="AK16" s="92" t="str">
        <f>IF($E16="","",IF(INDEX(Schritt5_Gruppenbewertung!$G$13:$Z$53,MATCH($E16,Schritt5_Gruppenbewertung!$D$13:$D$53,0),MATCH(AK$5,Schritt5_Gruppenbewertung!$G$11:$Z$11,0))="","",INDEX(Schritt5_Gruppenbewertung!$G$13:$Z$53,MATCH($E16,Schritt5_Gruppenbewertung!$D$13:$D$53,0),MATCH(AK$5,Schritt5_Gruppenbewertung!$G$11:$Z$11,0))))</f>
        <v/>
      </c>
      <c r="AL16" s="92" t="str">
        <f>IF($E16="","",IF(INDEX(Schritt5_Gruppenbewertung!$G$13:$Z$53,MATCH($E16,Schritt5_Gruppenbewertung!$D$13:$D$53,0),MATCH(AL$5,Schritt5_Gruppenbewertung!$G$11:$Z$11,0))="","",INDEX(Schritt5_Gruppenbewertung!$G$13:$Z$53,MATCH($E16,Schritt5_Gruppenbewertung!$D$13:$D$53,0),MATCH(AL$5,Schritt5_Gruppenbewertung!$G$11:$Z$11,0))))</f>
        <v/>
      </c>
      <c r="AN16" s="239" t="str">
        <f t="shared" si="7"/>
        <v xml:space="preserve"> </v>
      </c>
    </row>
    <row r="17" spans="1:40" x14ac:dyDescent="0.25">
      <c r="A17" s="33" t="str">
        <f>Filter_SonderKriterienpruefung!N11</f>
        <v/>
      </c>
      <c r="B17" s="33" t="str">
        <f>IFERROR(INDEX(DROPDOWN!$L$8:$O$20,MATCH(Werte_SonderAuswertung!$A17,DROPDOWN!$L$8:$L$20,0),4),"")</f>
        <v/>
      </c>
      <c r="C17" s="33" t="str">
        <f>IFERROR(INDEX(DROPDOWN!$L$8:$P$20,MATCH(Werte_SonderAuswertung!$A17,DROPDOWN!$L$8:$L$20,0),5),"")</f>
        <v/>
      </c>
      <c r="D17" s="16" t="str">
        <f>Filter_SonderKriterienpruefung!M11</f>
        <v/>
      </c>
      <c r="E17" s="15" t="str">
        <f>Filter_SonderKriterienpruefung!O11</f>
        <v/>
      </c>
      <c r="F17" s="135" t="str">
        <f t="shared" si="1"/>
        <v/>
      </c>
      <c r="G17" s="30" t="str">
        <f t="shared" si="2"/>
        <v/>
      </c>
      <c r="H17" s="30" t="str">
        <f t="shared" si="3"/>
        <v/>
      </c>
      <c r="I17" s="30" t="str">
        <f t="shared" si="4"/>
        <v/>
      </c>
      <c r="J17" s="30" t="str">
        <f t="shared" si="5"/>
        <v/>
      </c>
      <c r="K17" s="30" t="str">
        <f t="shared" si="6"/>
        <v/>
      </c>
      <c r="L17" s="4" t="str">
        <f>IF($E17="","",COUNT(INDEX(Schritt5_Gruppenbewertung!$G$13:$G$53,$R17):INDEX(Schritt5_Gruppenbewertung!$Z$13:$Z$53,$R17)))</f>
        <v/>
      </c>
      <c r="M17" s="112" t="str">
        <f t="shared" si="0"/>
        <v/>
      </c>
      <c r="N17" s="112" t="str">
        <f t="shared" si="0"/>
        <v/>
      </c>
      <c r="O17" s="112" t="str">
        <f t="shared" si="0"/>
        <v/>
      </c>
      <c r="P17" s="112" t="str">
        <f t="shared" si="0"/>
        <v/>
      </c>
      <c r="Q17" s="112" t="str">
        <f t="shared" si="0"/>
        <v/>
      </c>
      <c r="R17" s="30" t="str">
        <f>IF(E17="","",MATCH(E17,Schritt5_Gruppenbewertung!$D$13:$D$53,0))</f>
        <v/>
      </c>
      <c r="S17" s="92" t="str">
        <f>IF($E17="","",IF(INDEX(Schritt5_Gruppenbewertung!$G$13:$Z$53,MATCH($E17,Schritt5_Gruppenbewertung!$D$13:$D$53,0),MATCH(S$5,Schritt5_Gruppenbewertung!$G$11:$Z$11,0))="","",INDEX(Schritt5_Gruppenbewertung!$G$13:$Z$53,MATCH($E17,Schritt5_Gruppenbewertung!$D$13:$D$53,0),MATCH(S$5,Schritt5_Gruppenbewertung!$G$11:$Z$11,0))))</f>
        <v/>
      </c>
      <c r="T17" s="92" t="str">
        <f>IF($E17="","",IF(INDEX(Schritt5_Gruppenbewertung!$G$13:$Z$53,MATCH($E17,Schritt5_Gruppenbewertung!$D$13:$D$53,0),MATCH(T$5,Schritt5_Gruppenbewertung!$G$11:$Z$11,0))="","",INDEX(Schritt5_Gruppenbewertung!$G$13:$Z$53,MATCH($E17,Schritt5_Gruppenbewertung!$D$13:$D$53,0),MATCH(T$5,Schritt5_Gruppenbewertung!$G$11:$Z$11,0))))</f>
        <v/>
      </c>
      <c r="U17" s="92" t="str">
        <f>IF($E17="","",IF(INDEX(Schritt5_Gruppenbewertung!$G$13:$Z$53,MATCH($E17,Schritt5_Gruppenbewertung!$D$13:$D$53,0),MATCH(U$5,Schritt5_Gruppenbewertung!$G$11:$Z$11,0))="","",INDEX(Schritt5_Gruppenbewertung!$G$13:$Z$53,MATCH($E17,Schritt5_Gruppenbewertung!$D$13:$D$53,0),MATCH(U$5,Schritt5_Gruppenbewertung!$G$11:$Z$11,0))))</f>
        <v/>
      </c>
      <c r="V17" s="92" t="str">
        <f>IF($E17="","",IF(INDEX(Schritt5_Gruppenbewertung!$G$13:$Z$53,MATCH($E17,Schritt5_Gruppenbewertung!$D$13:$D$53,0),MATCH(V$5,Schritt5_Gruppenbewertung!$G$11:$Z$11,0))="","",INDEX(Schritt5_Gruppenbewertung!$G$13:$Z$53,MATCH($E17,Schritt5_Gruppenbewertung!$D$13:$D$53,0),MATCH(V$5,Schritt5_Gruppenbewertung!$G$11:$Z$11,0))))</f>
        <v/>
      </c>
      <c r="W17" s="92" t="str">
        <f>IF($E17="","",IF(INDEX(Schritt5_Gruppenbewertung!$G$13:$Z$53,MATCH($E17,Schritt5_Gruppenbewertung!$D$13:$D$53,0),MATCH(W$5,Schritt5_Gruppenbewertung!$G$11:$Z$11,0))="","",INDEX(Schritt5_Gruppenbewertung!$G$13:$Z$53,MATCH($E17,Schritt5_Gruppenbewertung!$D$13:$D$53,0),MATCH(W$5,Schritt5_Gruppenbewertung!$G$11:$Z$11,0))))</f>
        <v/>
      </c>
      <c r="X17" s="92" t="str">
        <f>IF($E17="","",IF(INDEX(Schritt5_Gruppenbewertung!$G$13:$Z$53,MATCH($E17,Schritt5_Gruppenbewertung!$D$13:$D$53,0),MATCH(X$5,Schritt5_Gruppenbewertung!$G$11:$Z$11,0))="","",INDEX(Schritt5_Gruppenbewertung!$G$13:$Z$53,MATCH($E17,Schritt5_Gruppenbewertung!$D$13:$D$53,0),MATCH(X$5,Schritt5_Gruppenbewertung!$G$11:$Z$11,0))))</f>
        <v/>
      </c>
      <c r="Y17" s="92" t="str">
        <f>IF($E17="","",IF(INDEX(Schritt5_Gruppenbewertung!$G$13:$Z$53,MATCH($E17,Schritt5_Gruppenbewertung!$D$13:$D$53,0),MATCH(Y$5,Schritt5_Gruppenbewertung!$G$11:$Z$11,0))="","",INDEX(Schritt5_Gruppenbewertung!$G$13:$Z$53,MATCH($E17,Schritt5_Gruppenbewertung!$D$13:$D$53,0),MATCH(Y$5,Schritt5_Gruppenbewertung!$G$11:$Z$11,0))))</f>
        <v/>
      </c>
      <c r="Z17" s="92" t="str">
        <f>IF($E17="","",IF(INDEX(Schritt5_Gruppenbewertung!$G$13:$Z$53,MATCH($E17,Schritt5_Gruppenbewertung!$D$13:$D$53,0),MATCH(Z$5,Schritt5_Gruppenbewertung!$G$11:$Z$11,0))="","",INDEX(Schritt5_Gruppenbewertung!$G$13:$Z$53,MATCH($E17,Schritt5_Gruppenbewertung!$D$13:$D$53,0),MATCH(Z$5,Schritt5_Gruppenbewertung!$G$11:$Z$11,0))))</f>
        <v/>
      </c>
      <c r="AA17" s="92" t="str">
        <f>IF($E17="","",IF(INDEX(Schritt5_Gruppenbewertung!$G$13:$Z$53,MATCH($E17,Schritt5_Gruppenbewertung!$D$13:$D$53,0),MATCH(AA$5,Schritt5_Gruppenbewertung!$G$11:$Z$11,0))="","",INDEX(Schritt5_Gruppenbewertung!$G$13:$Z$53,MATCH($E17,Schritt5_Gruppenbewertung!$D$13:$D$53,0),MATCH(AA$5,Schritt5_Gruppenbewertung!$G$11:$Z$11,0))))</f>
        <v/>
      </c>
      <c r="AB17" s="92" t="str">
        <f>IF($E17="","",IF(INDEX(Schritt5_Gruppenbewertung!$G$13:$Z$53,MATCH($E17,Schritt5_Gruppenbewertung!$D$13:$D$53,0),MATCH(AB$5,Schritt5_Gruppenbewertung!$G$11:$Z$11,0))="","",INDEX(Schritt5_Gruppenbewertung!$G$13:$Z$53,MATCH($E17,Schritt5_Gruppenbewertung!$D$13:$D$53,0),MATCH(AB$5,Schritt5_Gruppenbewertung!$G$11:$Z$11,0))))</f>
        <v/>
      </c>
      <c r="AC17" s="92" t="str">
        <f>IF($E17="","",IF(INDEX(Schritt5_Gruppenbewertung!$G$13:$Z$53,MATCH($E17,Schritt5_Gruppenbewertung!$D$13:$D$53,0),MATCH(AC$5,Schritt5_Gruppenbewertung!$G$11:$Z$11,0))="","",INDEX(Schritt5_Gruppenbewertung!$G$13:$Z$53,MATCH($E17,Schritt5_Gruppenbewertung!$D$13:$D$53,0),MATCH(AC$5,Schritt5_Gruppenbewertung!$G$11:$Z$11,0))))</f>
        <v/>
      </c>
      <c r="AD17" s="92" t="str">
        <f>IF($E17="","",IF(INDEX(Schritt5_Gruppenbewertung!$G$13:$Z$53,MATCH($E17,Schritt5_Gruppenbewertung!$D$13:$D$53,0),MATCH(AD$5,Schritt5_Gruppenbewertung!$G$11:$Z$11,0))="","",INDEX(Schritt5_Gruppenbewertung!$G$13:$Z$53,MATCH($E17,Schritt5_Gruppenbewertung!$D$13:$D$53,0),MATCH(AD$5,Schritt5_Gruppenbewertung!$G$11:$Z$11,0))))</f>
        <v/>
      </c>
      <c r="AE17" s="92" t="str">
        <f>IF($E17="","",IF(INDEX(Schritt5_Gruppenbewertung!$G$13:$Z$53,MATCH($E17,Schritt5_Gruppenbewertung!$D$13:$D$53,0),MATCH(AE$5,Schritt5_Gruppenbewertung!$G$11:$Z$11,0))="","",INDEX(Schritt5_Gruppenbewertung!$G$13:$Z$53,MATCH($E17,Schritt5_Gruppenbewertung!$D$13:$D$53,0),MATCH(AE$5,Schritt5_Gruppenbewertung!$G$11:$Z$11,0))))</f>
        <v/>
      </c>
      <c r="AF17" s="92" t="str">
        <f>IF($E17="","",IF(INDEX(Schritt5_Gruppenbewertung!$G$13:$Z$53,MATCH($E17,Schritt5_Gruppenbewertung!$D$13:$D$53,0),MATCH(AF$5,Schritt5_Gruppenbewertung!$G$11:$Z$11,0))="","",INDEX(Schritt5_Gruppenbewertung!$G$13:$Z$53,MATCH($E17,Schritt5_Gruppenbewertung!$D$13:$D$53,0),MATCH(AF$5,Schritt5_Gruppenbewertung!$G$11:$Z$11,0))))</f>
        <v/>
      </c>
      <c r="AG17" s="92" t="str">
        <f>IF($E17="","",IF(INDEX(Schritt5_Gruppenbewertung!$G$13:$Z$53,MATCH($E17,Schritt5_Gruppenbewertung!$D$13:$D$53,0),MATCH(AG$5,Schritt5_Gruppenbewertung!$G$11:$Z$11,0))="","",INDEX(Schritt5_Gruppenbewertung!$G$13:$Z$53,MATCH($E17,Schritt5_Gruppenbewertung!$D$13:$D$53,0),MATCH(AG$5,Schritt5_Gruppenbewertung!$G$11:$Z$11,0))))</f>
        <v/>
      </c>
      <c r="AH17" s="92" t="str">
        <f>IF($E17="","",IF(INDEX(Schritt5_Gruppenbewertung!$G$13:$Z$53,MATCH($E17,Schritt5_Gruppenbewertung!$D$13:$D$53,0),MATCH(AH$5,Schritt5_Gruppenbewertung!$G$11:$Z$11,0))="","",INDEX(Schritt5_Gruppenbewertung!$G$13:$Z$53,MATCH($E17,Schritt5_Gruppenbewertung!$D$13:$D$53,0),MATCH(AH$5,Schritt5_Gruppenbewertung!$G$11:$Z$11,0))))</f>
        <v/>
      </c>
      <c r="AI17" s="92" t="str">
        <f>IF($E17="","",IF(INDEX(Schritt5_Gruppenbewertung!$G$13:$Z$53,MATCH($E17,Schritt5_Gruppenbewertung!$D$13:$D$53,0),MATCH(AI$5,Schritt5_Gruppenbewertung!$G$11:$Z$11,0))="","",INDEX(Schritt5_Gruppenbewertung!$G$13:$Z$53,MATCH($E17,Schritt5_Gruppenbewertung!$D$13:$D$53,0),MATCH(AI$5,Schritt5_Gruppenbewertung!$G$11:$Z$11,0))))</f>
        <v/>
      </c>
      <c r="AJ17" s="92" t="str">
        <f>IF($E17="","",IF(INDEX(Schritt5_Gruppenbewertung!$G$13:$Z$53,MATCH($E17,Schritt5_Gruppenbewertung!$D$13:$D$53,0),MATCH(AJ$5,Schritt5_Gruppenbewertung!$G$11:$Z$11,0))="","",INDEX(Schritt5_Gruppenbewertung!$G$13:$Z$53,MATCH($E17,Schritt5_Gruppenbewertung!$D$13:$D$53,0),MATCH(AJ$5,Schritt5_Gruppenbewertung!$G$11:$Z$11,0))))</f>
        <v/>
      </c>
      <c r="AK17" s="92" t="str">
        <f>IF($E17="","",IF(INDEX(Schritt5_Gruppenbewertung!$G$13:$Z$53,MATCH($E17,Schritt5_Gruppenbewertung!$D$13:$D$53,0),MATCH(AK$5,Schritt5_Gruppenbewertung!$G$11:$Z$11,0))="","",INDEX(Schritt5_Gruppenbewertung!$G$13:$Z$53,MATCH($E17,Schritt5_Gruppenbewertung!$D$13:$D$53,0),MATCH(AK$5,Schritt5_Gruppenbewertung!$G$11:$Z$11,0))))</f>
        <v/>
      </c>
      <c r="AL17" s="92" t="str">
        <f>IF($E17="","",IF(INDEX(Schritt5_Gruppenbewertung!$G$13:$Z$53,MATCH($E17,Schritt5_Gruppenbewertung!$D$13:$D$53,0),MATCH(AL$5,Schritt5_Gruppenbewertung!$G$11:$Z$11,0))="","",INDEX(Schritt5_Gruppenbewertung!$G$13:$Z$53,MATCH($E17,Schritt5_Gruppenbewertung!$D$13:$D$53,0),MATCH(AL$5,Schritt5_Gruppenbewertung!$G$11:$Z$11,0))))</f>
        <v/>
      </c>
      <c r="AN17" s="239" t="str">
        <f t="shared" si="7"/>
        <v xml:space="preserve"> </v>
      </c>
    </row>
    <row r="18" spans="1:40" x14ac:dyDescent="0.25">
      <c r="A18" s="33" t="str">
        <f>Filter_SonderKriterienpruefung!N12</f>
        <v/>
      </c>
      <c r="B18" s="33" t="str">
        <f>IFERROR(INDEX(DROPDOWN!$L$8:$O$20,MATCH(Werte_SonderAuswertung!$A18,DROPDOWN!$L$8:$L$20,0),4),"")</f>
        <v/>
      </c>
      <c r="C18" s="33" t="str">
        <f>IFERROR(INDEX(DROPDOWN!$L$8:$P$20,MATCH(Werte_SonderAuswertung!$A18,DROPDOWN!$L$8:$L$20,0),5),"")</f>
        <v/>
      </c>
      <c r="D18" s="16" t="str">
        <f>Filter_SonderKriterienpruefung!M12</f>
        <v/>
      </c>
      <c r="E18" s="15" t="str">
        <f>Filter_SonderKriterienpruefung!O12</f>
        <v/>
      </c>
      <c r="F18" s="135" t="str">
        <f t="shared" si="1"/>
        <v/>
      </c>
      <c r="G18" s="30" t="str">
        <f t="shared" si="2"/>
        <v/>
      </c>
      <c r="H18" s="30" t="str">
        <f t="shared" si="3"/>
        <v/>
      </c>
      <c r="I18" s="30" t="str">
        <f t="shared" si="4"/>
        <v/>
      </c>
      <c r="J18" s="30" t="str">
        <f t="shared" si="5"/>
        <v/>
      </c>
      <c r="K18" s="30" t="str">
        <f t="shared" si="6"/>
        <v/>
      </c>
      <c r="L18" s="4" t="str">
        <f>IF($E18="","",COUNT(INDEX(Schritt5_Gruppenbewertung!$G$13:$G$53,$R18):INDEX(Schritt5_Gruppenbewertung!$Z$13:$Z$53,$R18)))</f>
        <v/>
      </c>
      <c r="M18" s="112" t="str">
        <f t="shared" si="0"/>
        <v/>
      </c>
      <c r="N18" s="112" t="str">
        <f t="shared" si="0"/>
        <v/>
      </c>
      <c r="O18" s="112" t="str">
        <f t="shared" si="0"/>
        <v/>
      </c>
      <c r="P18" s="112" t="str">
        <f t="shared" si="0"/>
        <v/>
      </c>
      <c r="Q18" s="112" t="str">
        <f t="shared" si="0"/>
        <v/>
      </c>
      <c r="R18" s="30" t="str">
        <f>IF(E18="","",MATCH(E18,Schritt5_Gruppenbewertung!$D$13:$D$53,0))</f>
        <v/>
      </c>
      <c r="S18" s="92" t="str">
        <f>IF($E18="","",IF(INDEX(Schritt5_Gruppenbewertung!$G$13:$Z$53,MATCH($E18,Schritt5_Gruppenbewertung!$D$13:$D$53,0),MATCH(S$5,Schritt5_Gruppenbewertung!$G$11:$Z$11,0))="","",INDEX(Schritt5_Gruppenbewertung!$G$13:$Z$53,MATCH($E18,Schritt5_Gruppenbewertung!$D$13:$D$53,0),MATCH(S$5,Schritt5_Gruppenbewertung!$G$11:$Z$11,0))))</f>
        <v/>
      </c>
      <c r="T18" s="92" t="str">
        <f>IF($E18="","",IF(INDEX(Schritt5_Gruppenbewertung!$G$13:$Z$53,MATCH($E18,Schritt5_Gruppenbewertung!$D$13:$D$53,0),MATCH(T$5,Schritt5_Gruppenbewertung!$G$11:$Z$11,0))="","",INDEX(Schritt5_Gruppenbewertung!$G$13:$Z$53,MATCH($E18,Schritt5_Gruppenbewertung!$D$13:$D$53,0),MATCH(T$5,Schritt5_Gruppenbewertung!$G$11:$Z$11,0))))</f>
        <v/>
      </c>
      <c r="U18" s="92" t="str">
        <f>IF($E18="","",IF(INDEX(Schritt5_Gruppenbewertung!$G$13:$Z$53,MATCH($E18,Schritt5_Gruppenbewertung!$D$13:$D$53,0),MATCH(U$5,Schritt5_Gruppenbewertung!$G$11:$Z$11,0))="","",INDEX(Schritt5_Gruppenbewertung!$G$13:$Z$53,MATCH($E18,Schritt5_Gruppenbewertung!$D$13:$D$53,0),MATCH(U$5,Schritt5_Gruppenbewertung!$G$11:$Z$11,0))))</f>
        <v/>
      </c>
      <c r="V18" s="92" t="str">
        <f>IF($E18="","",IF(INDEX(Schritt5_Gruppenbewertung!$G$13:$Z$53,MATCH($E18,Schritt5_Gruppenbewertung!$D$13:$D$53,0),MATCH(V$5,Schritt5_Gruppenbewertung!$G$11:$Z$11,0))="","",INDEX(Schritt5_Gruppenbewertung!$G$13:$Z$53,MATCH($E18,Schritt5_Gruppenbewertung!$D$13:$D$53,0),MATCH(V$5,Schritt5_Gruppenbewertung!$G$11:$Z$11,0))))</f>
        <v/>
      </c>
      <c r="W18" s="92" t="str">
        <f>IF($E18="","",IF(INDEX(Schritt5_Gruppenbewertung!$G$13:$Z$53,MATCH($E18,Schritt5_Gruppenbewertung!$D$13:$D$53,0),MATCH(W$5,Schritt5_Gruppenbewertung!$G$11:$Z$11,0))="","",INDEX(Schritt5_Gruppenbewertung!$G$13:$Z$53,MATCH($E18,Schritt5_Gruppenbewertung!$D$13:$D$53,0),MATCH(W$5,Schritt5_Gruppenbewertung!$G$11:$Z$11,0))))</f>
        <v/>
      </c>
      <c r="X18" s="92" t="str">
        <f>IF($E18="","",IF(INDEX(Schritt5_Gruppenbewertung!$G$13:$Z$53,MATCH($E18,Schritt5_Gruppenbewertung!$D$13:$D$53,0),MATCH(X$5,Schritt5_Gruppenbewertung!$G$11:$Z$11,0))="","",INDEX(Schritt5_Gruppenbewertung!$G$13:$Z$53,MATCH($E18,Schritt5_Gruppenbewertung!$D$13:$D$53,0),MATCH(X$5,Schritt5_Gruppenbewertung!$G$11:$Z$11,0))))</f>
        <v/>
      </c>
      <c r="Y18" s="92" t="str">
        <f>IF($E18="","",IF(INDEX(Schritt5_Gruppenbewertung!$G$13:$Z$53,MATCH($E18,Schritt5_Gruppenbewertung!$D$13:$D$53,0),MATCH(Y$5,Schritt5_Gruppenbewertung!$G$11:$Z$11,0))="","",INDEX(Schritt5_Gruppenbewertung!$G$13:$Z$53,MATCH($E18,Schritt5_Gruppenbewertung!$D$13:$D$53,0),MATCH(Y$5,Schritt5_Gruppenbewertung!$G$11:$Z$11,0))))</f>
        <v/>
      </c>
      <c r="Z18" s="92" t="str">
        <f>IF($E18="","",IF(INDEX(Schritt5_Gruppenbewertung!$G$13:$Z$53,MATCH($E18,Schritt5_Gruppenbewertung!$D$13:$D$53,0),MATCH(Z$5,Schritt5_Gruppenbewertung!$G$11:$Z$11,0))="","",INDEX(Schritt5_Gruppenbewertung!$G$13:$Z$53,MATCH($E18,Schritt5_Gruppenbewertung!$D$13:$D$53,0),MATCH(Z$5,Schritt5_Gruppenbewertung!$G$11:$Z$11,0))))</f>
        <v/>
      </c>
      <c r="AA18" s="92" t="str">
        <f>IF($E18="","",IF(INDEX(Schritt5_Gruppenbewertung!$G$13:$Z$53,MATCH($E18,Schritt5_Gruppenbewertung!$D$13:$D$53,0),MATCH(AA$5,Schritt5_Gruppenbewertung!$G$11:$Z$11,0))="","",INDEX(Schritt5_Gruppenbewertung!$G$13:$Z$53,MATCH($E18,Schritt5_Gruppenbewertung!$D$13:$D$53,0),MATCH(AA$5,Schritt5_Gruppenbewertung!$G$11:$Z$11,0))))</f>
        <v/>
      </c>
      <c r="AB18" s="92" t="str">
        <f>IF($E18="","",IF(INDEX(Schritt5_Gruppenbewertung!$G$13:$Z$53,MATCH($E18,Schritt5_Gruppenbewertung!$D$13:$D$53,0),MATCH(AB$5,Schritt5_Gruppenbewertung!$G$11:$Z$11,0))="","",INDEX(Schritt5_Gruppenbewertung!$G$13:$Z$53,MATCH($E18,Schritt5_Gruppenbewertung!$D$13:$D$53,0),MATCH(AB$5,Schritt5_Gruppenbewertung!$G$11:$Z$11,0))))</f>
        <v/>
      </c>
      <c r="AC18" s="92" t="str">
        <f>IF($E18="","",IF(INDEX(Schritt5_Gruppenbewertung!$G$13:$Z$53,MATCH($E18,Schritt5_Gruppenbewertung!$D$13:$D$53,0),MATCH(AC$5,Schritt5_Gruppenbewertung!$G$11:$Z$11,0))="","",INDEX(Schritt5_Gruppenbewertung!$G$13:$Z$53,MATCH($E18,Schritt5_Gruppenbewertung!$D$13:$D$53,0),MATCH(AC$5,Schritt5_Gruppenbewertung!$G$11:$Z$11,0))))</f>
        <v/>
      </c>
      <c r="AD18" s="92" t="str">
        <f>IF($E18="","",IF(INDEX(Schritt5_Gruppenbewertung!$G$13:$Z$53,MATCH($E18,Schritt5_Gruppenbewertung!$D$13:$D$53,0),MATCH(AD$5,Schritt5_Gruppenbewertung!$G$11:$Z$11,0))="","",INDEX(Schritt5_Gruppenbewertung!$G$13:$Z$53,MATCH($E18,Schritt5_Gruppenbewertung!$D$13:$D$53,0),MATCH(AD$5,Schritt5_Gruppenbewertung!$G$11:$Z$11,0))))</f>
        <v/>
      </c>
      <c r="AE18" s="92" t="str">
        <f>IF($E18="","",IF(INDEX(Schritt5_Gruppenbewertung!$G$13:$Z$53,MATCH($E18,Schritt5_Gruppenbewertung!$D$13:$D$53,0),MATCH(AE$5,Schritt5_Gruppenbewertung!$G$11:$Z$11,0))="","",INDEX(Schritt5_Gruppenbewertung!$G$13:$Z$53,MATCH($E18,Schritt5_Gruppenbewertung!$D$13:$D$53,0),MATCH(AE$5,Schritt5_Gruppenbewertung!$G$11:$Z$11,0))))</f>
        <v/>
      </c>
      <c r="AF18" s="92" t="str">
        <f>IF($E18="","",IF(INDEX(Schritt5_Gruppenbewertung!$G$13:$Z$53,MATCH($E18,Schritt5_Gruppenbewertung!$D$13:$D$53,0),MATCH(AF$5,Schritt5_Gruppenbewertung!$G$11:$Z$11,0))="","",INDEX(Schritt5_Gruppenbewertung!$G$13:$Z$53,MATCH($E18,Schritt5_Gruppenbewertung!$D$13:$D$53,0),MATCH(AF$5,Schritt5_Gruppenbewertung!$G$11:$Z$11,0))))</f>
        <v/>
      </c>
      <c r="AG18" s="92" t="str">
        <f>IF($E18="","",IF(INDEX(Schritt5_Gruppenbewertung!$G$13:$Z$53,MATCH($E18,Schritt5_Gruppenbewertung!$D$13:$D$53,0),MATCH(AG$5,Schritt5_Gruppenbewertung!$G$11:$Z$11,0))="","",INDEX(Schritt5_Gruppenbewertung!$G$13:$Z$53,MATCH($E18,Schritt5_Gruppenbewertung!$D$13:$D$53,0),MATCH(AG$5,Schritt5_Gruppenbewertung!$G$11:$Z$11,0))))</f>
        <v/>
      </c>
      <c r="AH18" s="92" t="str">
        <f>IF($E18="","",IF(INDEX(Schritt5_Gruppenbewertung!$G$13:$Z$53,MATCH($E18,Schritt5_Gruppenbewertung!$D$13:$D$53,0),MATCH(AH$5,Schritt5_Gruppenbewertung!$G$11:$Z$11,0))="","",INDEX(Schritt5_Gruppenbewertung!$G$13:$Z$53,MATCH($E18,Schritt5_Gruppenbewertung!$D$13:$D$53,0),MATCH(AH$5,Schritt5_Gruppenbewertung!$G$11:$Z$11,0))))</f>
        <v/>
      </c>
      <c r="AI18" s="92" t="str">
        <f>IF($E18="","",IF(INDEX(Schritt5_Gruppenbewertung!$G$13:$Z$53,MATCH($E18,Schritt5_Gruppenbewertung!$D$13:$D$53,0),MATCH(AI$5,Schritt5_Gruppenbewertung!$G$11:$Z$11,0))="","",INDEX(Schritt5_Gruppenbewertung!$G$13:$Z$53,MATCH($E18,Schritt5_Gruppenbewertung!$D$13:$D$53,0),MATCH(AI$5,Schritt5_Gruppenbewertung!$G$11:$Z$11,0))))</f>
        <v/>
      </c>
      <c r="AJ18" s="92" t="str">
        <f>IF($E18="","",IF(INDEX(Schritt5_Gruppenbewertung!$G$13:$Z$53,MATCH($E18,Schritt5_Gruppenbewertung!$D$13:$D$53,0),MATCH(AJ$5,Schritt5_Gruppenbewertung!$G$11:$Z$11,0))="","",INDEX(Schritt5_Gruppenbewertung!$G$13:$Z$53,MATCH($E18,Schritt5_Gruppenbewertung!$D$13:$D$53,0),MATCH(AJ$5,Schritt5_Gruppenbewertung!$G$11:$Z$11,0))))</f>
        <v/>
      </c>
      <c r="AK18" s="92" t="str">
        <f>IF($E18="","",IF(INDEX(Schritt5_Gruppenbewertung!$G$13:$Z$53,MATCH($E18,Schritt5_Gruppenbewertung!$D$13:$D$53,0),MATCH(AK$5,Schritt5_Gruppenbewertung!$G$11:$Z$11,0))="","",INDEX(Schritt5_Gruppenbewertung!$G$13:$Z$53,MATCH($E18,Schritt5_Gruppenbewertung!$D$13:$D$53,0),MATCH(AK$5,Schritt5_Gruppenbewertung!$G$11:$Z$11,0))))</f>
        <v/>
      </c>
      <c r="AL18" s="92" t="str">
        <f>IF($E18="","",IF(INDEX(Schritt5_Gruppenbewertung!$G$13:$Z$53,MATCH($E18,Schritt5_Gruppenbewertung!$D$13:$D$53,0),MATCH(AL$5,Schritt5_Gruppenbewertung!$G$11:$Z$11,0))="","",INDEX(Schritt5_Gruppenbewertung!$G$13:$Z$53,MATCH($E18,Schritt5_Gruppenbewertung!$D$13:$D$53,0),MATCH(AL$5,Schritt5_Gruppenbewertung!$G$11:$Z$11,0))))</f>
        <v/>
      </c>
      <c r="AN18" s="239" t="str">
        <f t="shared" si="7"/>
        <v xml:space="preserve"> </v>
      </c>
    </row>
    <row r="19" spans="1:40" x14ac:dyDescent="0.25">
      <c r="A19" s="33" t="str">
        <f>Filter_SonderKriterienpruefung!N13</f>
        <v/>
      </c>
      <c r="B19" s="33" t="str">
        <f>IFERROR(INDEX(DROPDOWN!$L$8:$O$20,MATCH(Werte_SonderAuswertung!$A19,DROPDOWN!$L$8:$L$20,0),4),"")</f>
        <v/>
      </c>
      <c r="C19" s="33" t="str">
        <f>IFERROR(INDEX(DROPDOWN!$L$8:$P$20,MATCH(Werte_SonderAuswertung!$A19,DROPDOWN!$L$8:$L$20,0),5),"")</f>
        <v/>
      </c>
      <c r="D19" s="16" t="str">
        <f>Filter_SonderKriterienpruefung!M13</f>
        <v/>
      </c>
      <c r="E19" s="15" t="str">
        <f>Filter_SonderKriterienpruefung!O13</f>
        <v/>
      </c>
      <c r="F19" s="135" t="str">
        <f t="shared" si="1"/>
        <v/>
      </c>
      <c r="G19" s="30" t="str">
        <f t="shared" si="2"/>
        <v/>
      </c>
      <c r="H19" s="30" t="str">
        <f t="shared" si="3"/>
        <v/>
      </c>
      <c r="I19" s="30" t="str">
        <f t="shared" si="4"/>
        <v/>
      </c>
      <c r="J19" s="30" t="str">
        <f t="shared" si="5"/>
        <v/>
      </c>
      <c r="K19" s="30" t="str">
        <f t="shared" si="6"/>
        <v/>
      </c>
      <c r="L19" s="4" t="str">
        <f>IF($E19="","",COUNT(INDEX(Schritt5_Gruppenbewertung!$G$13:$G$53,$R19):INDEX(Schritt5_Gruppenbewertung!$Z$13:$Z$53,$R19)))</f>
        <v/>
      </c>
      <c r="M19" s="112" t="str">
        <f t="shared" si="0"/>
        <v/>
      </c>
      <c r="N19" s="112" t="str">
        <f t="shared" si="0"/>
        <v/>
      </c>
      <c r="O19" s="112" t="str">
        <f t="shared" si="0"/>
        <v/>
      </c>
      <c r="P19" s="112" t="str">
        <f t="shared" si="0"/>
        <v/>
      </c>
      <c r="Q19" s="112" t="str">
        <f t="shared" si="0"/>
        <v/>
      </c>
      <c r="R19" s="30" t="str">
        <f>IF(E19="","",MATCH(E19,Schritt5_Gruppenbewertung!$D$13:$D$53,0))</f>
        <v/>
      </c>
      <c r="S19" s="92" t="str">
        <f>IF($E19="","",IF(INDEX(Schritt5_Gruppenbewertung!$G$13:$Z$53,MATCH($E19,Schritt5_Gruppenbewertung!$D$13:$D$53,0),MATCH(S$5,Schritt5_Gruppenbewertung!$G$11:$Z$11,0))="","",INDEX(Schritt5_Gruppenbewertung!$G$13:$Z$53,MATCH($E19,Schritt5_Gruppenbewertung!$D$13:$D$53,0),MATCH(S$5,Schritt5_Gruppenbewertung!$G$11:$Z$11,0))))</f>
        <v/>
      </c>
      <c r="T19" s="92" t="str">
        <f>IF($E19="","",IF(INDEX(Schritt5_Gruppenbewertung!$G$13:$Z$53,MATCH($E19,Schritt5_Gruppenbewertung!$D$13:$D$53,0),MATCH(T$5,Schritt5_Gruppenbewertung!$G$11:$Z$11,0))="","",INDEX(Schritt5_Gruppenbewertung!$G$13:$Z$53,MATCH($E19,Schritt5_Gruppenbewertung!$D$13:$D$53,0),MATCH(T$5,Schritt5_Gruppenbewertung!$G$11:$Z$11,0))))</f>
        <v/>
      </c>
      <c r="U19" s="92" t="str">
        <f>IF($E19="","",IF(INDEX(Schritt5_Gruppenbewertung!$G$13:$Z$53,MATCH($E19,Schritt5_Gruppenbewertung!$D$13:$D$53,0),MATCH(U$5,Schritt5_Gruppenbewertung!$G$11:$Z$11,0))="","",INDEX(Schritt5_Gruppenbewertung!$G$13:$Z$53,MATCH($E19,Schritt5_Gruppenbewertung!$D$13:$D$53,0),MATCH(U$5,Schritt5_Gruppenbewertung!$G$11:$Z$11,0))))</f>
        <v/>
      </c>
      <c r="V19" s="92" t="str">
        <f>IF($E19="","",IF(INDEX(Schritt5_Gruppenbewertung!$G$13:$Z$53,MATCH($E19,Schritt5_Gruppenbewertung!$D$13:$D$53,0),MATCH(V$5,Schritt5_Gruppenbewertung!$G$11:$Z$11,0))="","",INDEX(Schritt5_Gruppenbewertung!$G$13:$Z$53,MATCH($E19,Schritt5_Gruppenbewertung!$D$13:$D$53,0),MATCH(V$5,Schritt5_Gruppenbewertung!$G$11:$Z$11,0))))</f>
        <v/>
      </c>
      <c r="W19" s="92" t="str">
        <f>IF($E19="","",IF(INDEX(Schritt5_Gruppenbewertung!$G$13:$Z$53,MATCH($E19,Schritt5_Gruppenbewertung!$D$13:$D$53,0),MATCH(W$5,Schritt5_Gruppenbewertung!$G$11:$Z$11,0))="","",INDEX(Schritt5_Gruppenbewertung!$G$13:$Z$53,MATCH($E19,Schritt5_Gruppenbewertung!$D$13:$D$53,0),MATCH(W$5,Schritt5_Gruppenbewertung!$G$11:$Z$11,0))))</f>
        <v/>
      </c>
      <c r="X19" s="92" t="str">
        <f>IF($E19="","",IF(INDEX(Schritt5_Gruppenbewertung!$G$13:$Z$53,MATCH($E19,Schritt5_Gruppenbewertung!$D$13:$D$53,0),MATCH(X$5,Schritt5_Gruppenbewertung!$G$11:$Z$11,0))="","",INDEX(Schritt5_Gruppenbewertung!$G$13:$Z$53,MATCH($E19,Schritt5_Gruppenbewertung!$D$13:$D$53,0),MATCH(X$5,Schritt5_Gruppenbewertung!$G$11:$Z$11,0))))</f>
        <v/>
      </c>
      <c r="Y19" s="92" t="str">
        <f>IF($E19="","",IF(INDEX(Schritt5_Gruppenbewertung!$G$13:$Z$53,MATCH($E19,Schritt5_Gruppenbewertung!$D$13:$D$53,0),MATCH(Y$5,Schritt5_Gruppenbewertung!$G$11:$Z$11,0))="","",INDEX(Schritt5_Gruppenbewertung!$G$13:$Z$53,MATCH($E19,Schritt5_Gruppenbewertung!$D$13:$D$53,0),MATCH(Y$5,Schritt5_Gruppenbewertung!$G$11:$Z$11,0))))</f>
        <v/>
      </c>
      <c r="Z19" s="92" t="str">
        <f>IF($E19="","",IF(INDEX(Schritt5_Gruppenbewertung!$G$13:$Z$53,MATCH($E19,Schritt5_Gruppenbewertung!$D$13:$D$53,0),MATCH(Z$5,Schritt5_Gruppenbewertung!$G$11:$Z$11,0))="","",INDEX(Schritt5_Gruppenbewertung!$G$13:$Z$53,MATCH($E19,Schritt5_Gruppenbewertung!$D$13:$D$53,0),MATCH(Z$5,Schritt5_Gruppenbewertung!$G$11:$Z$11,0))))</f>
        <v/>
      </c>
      <c r="AA19" s="92" t="str">
        <f>IF($E19="","",IF(INDEX(Schritt5_Gruppenbewertung!$G$13:$Z$53,MATCH($E19,Schritt5_Gruppenbewertung!$D$13:$D$53,0),MATCH(AA$5,Schritt5_Gruppenbewertung!$G$11:$Z$11,0))="","",INDEX(Schritt5_Gruppenbewertung!$G$13:$Z$53,MATCH($E19,Schritt5_Gruppenbewertung!$D$13:$D$53,0),MATCH(AA$5,Schritt5_Gruppenbewertung!$G$11:$Z$11,0))))</f>
        <v/>
      </c>
      <c r="AB19" s="92" t="str">
        <f>IF($E19="","",IF(INDEX(Schritt5_Gruppenbewertung!$G$13:$Z$53,MATCH($E19,Schritt5_Gruppenbewertung!$D$13:$D$53,0),MATCH(AB$5,Schritt5_Gruppenbewertung!$G$11:$Z$11,0))="","",INDEX(Schritt5_Gruppenbewertung!$G$13:$Z$53,MATCH($E19,Schritt5_Gruppenbewertung!$D$13:$D$53,0),MATCH(AB$5,Schritt5_Gruppenbewertung!$G$11:$Z$11,0))))</f>
        <v/>
      </c>
      <c r="AC19" s="92" t="str">
        <f>IF($E19="","",IF(INDEX(Schritt5_Gruppenbewertung!$G$13:$Z$53,MATCH($E19,Schritt5_Gruppenbewertung!$D$13:$D$53,0),MATCH(AC$5,Schritt5_Gruppenbewertung!$G$11:$Z$11,0))="","",INDEX(Schritt5_Gruppenbewertung!$G$13:$Z$53,MATCH($E19,Schritt5_Gruppenbewertung!$D$13:$D$53,0),MATCH(AC$5,Schritt5_Gruppenbewertung!$G$11:$Z$11,0))))</f>
        <v/>
      </c>
      <c r="AD19" s="92" t="str">
        <f>IF($E19="","",IF(INDEX(Schritt5_Gruppenbewertung!$G$13:$Z$53,MATCH($E19,Schritt5_Gruppenbewertung!$D$13:$D$53,0),MATCH(AD$5,Schritt5_Gruppenbewertung!$G$11:$Z$11,0))="","",INDEX(Schritt5_Gruppenbewertung!$G$13:$Z$53,MATCH($E19,Schritt5_Gruppenbewertung!$D$13:$D$53,0),MATCH(AD$5,Schritt5_Gruppenbewertung!$G$11:$Z$11,0))))</f>
        <v/>
      </c>
      <c r="AE19" s="92" t="str">
        <f>IF($E19="","",IF(INDEX(Schritt5_Gruppenbewertung!$G$13:$Z$53,MATCH($E19,Schritt5_Gruppenbewertung!$D$13:$D$53,0),MATCH(AE$5,Schritt5_Gruppenbewertung!$G$11:$Z$11,0))="","",INDEX(Schritt5_Gruppenbewertung!$G$13:$Z$53,MATCH($E19,Schritt5_Gruppenbewertung!$D$13:$D$53,0),MATCH(AE$5,Schritt5_Gruppenbewertung!$G$11:$Z$11,0))))</f>
        <v/>
      </c>
      <c r="AF19" s="92" t="str">
        <f>IF($E19="","",IF(INDEX(Schritt5_Gruppenbewertung!$G$13:$Z$53,MATCH($E19,Schritt5_Gruppenbewertung!$D$13:$D$53,0),MATCH(AF$5,Schritt5_Gruppenbewertung!$G$11:$Z$11,0))="","",INDEX(Schritt5_Gruppenbewertung!$G$13:$Z$53,MATCH($E19,Schritt5_Gruppenbewertung!$D$13:$D$53,0),MATCH(AF$5,Schritt5_Gruppenbewertung!$G$11:$Z$11,0))))</f>
        <v/>
      </c>
      <c r="AG19" s="92" t="str">
        <f>IF($E19="","",IF(INDEX(Schritt5_Gruppenbewertung!$G$13:$Z$53,MATCH($E19,Schritt5_Gruppenbewertung!$D$13:$D$53,0),MATCH(AG$5,Schritt5_Gruppenbewertung!$G$11:$Z$11,0))="","",INDEX(Schritt5_Gruppenbewertung!$G$13:$Z$53,MATCH($E19,Schritt5_Gruppenbewertung!$D$13:$D$53,0),MATCH(AG$5,Schritt5_Gruppenbewertung!$G$11:$Z$11,0))))</f>
        <v/>
      </c>
      <c r="AH19" s="92" t="str">
        <f>IF($E19="","",IF(INDEX(Schritt5_Gruppenbewertung!$G$13:$Z$53,MATCH($E19,Schritt5_Gruppenbewertung!$D$13:$D$53,0),MATCH(AH$5,Schritt5_Gruppenbewertung!$G$11:$Z$11,0))="","",INDEX(Schritt5_Gruppenbewertung!$G$13:$Z$53,MATCH($E19,Schritt5_Gruppenbewertung!$D$13:$D$53,0),MATCH(AH$5,Schritt5_Gruppenbewertung!$G$11:$Z$11,0))))</f>
        <v/>
      </c>
      <c r="AI19" s="92" t="str">
        <f>IF($E19="","",IF(INDEX(Schritt5_Gruppenbewertung!$G$13:$Z$53,MATCH($E19,Schritt5_Gruppenbewertung!$D$13:$D$53,0),MATCH(AI$5,Schritt5_Gruppenbewertung!$G$11:$Z$11,0))="","",INDEX(Schritt5_Gruppenbewertung!$G$13:$Z$53,MATCH($E19,Schritt5_Gruppenbewertung!$D$13:$D$53,0),MATCH(AI$5,Schritt5_Gruppenbewertung!$G$11:$Z$11,0))))</f>
        <v/>
      </c>
      <c r="AJ19" s="92" t="str">
        <f>IF($E19="","",IF(INDEX(Schritt5_Gruppenbewertung!$G$13:$Z$53,MATCH($E19,Schritt5_Gruppenbewertung!$D$13:$D$53,0),MATCH(AJ$5,Schritt5_Gruppenbewertung!$G$11:$Z$11,0))="","",INDEX(Schritt5_Gruppenbewertung!$G$13:$Z$53,MATCH($E19,Schritt5_Gruppenbewertung!$D$13:$D$53,0),MATCH(AJ$5,Schritt5_Gruppenbewertung!$G$11:$Z$11,0))))</f>
        <v/>
      </c>
      <c r="AK19" s="92" t="str">
        <f>IF($E19="","",IF(INDEX(Schritt5_Gruppenbewertung!$G$13:$Z$53,MATCH($E19,Schritt5_Gruppenbewertung!$D$13:$D$53,0),MATCH(AK$5,Schritt5_Gruppenbewertung!$G$11:$Z$11,0))="","",INDEX(Schritt5_Gruppenbewertung!$G$13:$Z$53,MATCH($E19,Schritt5_Gruppenbewertung!$D$13:$D$53,0),MATCH(AK$5,Schritt5_Gruppenbewertung!$G$11:$Z$11,0))))</f>
        <v/>
      </c>
      <c r="AL19" s="92" t="str">
        <f>IF($E19="","",IF(INDEX(Schritt5_Gruppenbewertung!$G$13:$Z$53,MATCH($E19,Schritt5_Gruppenbewertung!$D$13:$D$53,0),MATCH(AL$5,Schritt5_Gruppenbewertung!$G$11:$Z$11,0))="","",INDEX(Schritt5_Gruppenbewertung!$G$13:$Z$53,MATCH($E19,Schritt5_Gruppenbewertung!$D$13:$D$53,0),MATCH(AL$5,Schritt5_Gruppenbewertung!$G$11:$Z$11,0))))</f>
        <v/>
      </c>
      <c r="AN19" s="239" t="str">
        <f t="shared" si="7"/>
        <v xml:space="preserve"> </v>
      </c>
    </row>
    <row r="20" spans="1:40" x14ac:dyDescent="0.25">
      <c r="A20" s="33" t="str">
        <f>Filter_SonderKriterienpruefung!N14</f>
        <v/>
      </c>
      <c r="B20" s="33" t="str">
        <f>IFERROR(INDEX(DROPDOWN!$L$8:$O$20,MATCH(Werte_SonderAuswertung!$A20,DROPDOWN!$L$8:$L$20,0),4),"")</f>
        <v/>
      </c>
      <c r="C20" s="33" t="str">
        <f>IFERROR(INDEX(DROPDOWN!$L$8:$P$20,MATCH(Werte_SonderAuswertung!$A20,DROPDOWN!$L$8:$L$20,0),5),"")</f>
        <v/>
      </c>
      <c r="D20" s="16" t="str">
        <f>Filter_SonderKriterienpruefung!M14</f>
        <v/>
      </c>
      <c r="E20" s="15" t="str">
        <f>Filter_SonderKriterienpruefung!O14</f>
        <v/>
      </c>
      <c r="F20" s="135" t="str">
        <f t="shared" si="1"/>
        <v/>
      </c>
      <c r="G20" s="30" t="str">
        <f t="shared" si="2"/>
        <v/>
      </c>
      <c r="H20" s="30" t="str">
        <f t="shared" si="3"/>
        <v/>
      </c>
      <c r="I20" s="30" t="str">
        <f t="shared" si="4"/>
        <v/>
      </c>
      <c r="J20" s="30" t="str">
        <f t="shared" si="5"/>
        <v/>
      </c>
      <c r="K20" s="30" t="str">
        <f t="shared" si="6"/>
        <v/>
      </c>
      <c r="L20" s="4" t="str">
        <f>IF($E20="","",COUNT(INDEX(Schritt5_Gruppenbewertung!$G$13:$G$53,$R20):INDEX(Schritt5_Gruppenbewertung!$Z$13:$Z$53,$R20)))</f>
        <v/>
      </c>
      <c r="M20" s="112" t="str">
        <f t="shared" si="0"/>
        <v/>
      </c>
      <c r="N20" s="112" t="str">
        <f t="shared" si="0"/>
        <v/>
      </c>
      <c r="O20" s="112" t="str">
        <f t="shared" si="0"/>
        <v/>
      </c>
      <c r="P20" s="112" t="str">
        <f t="shared" si="0"/>
        <v/>
      </c>
      <c r="Q20" s="112" t="str">
        <f t="shared" si="0"/>
        <v/>
      </c>
      <c r="R20" s="30" t="str">
        <f>IF(E20="","",MATCH(E20,Schritt5_Gruppenbewertung!$D$13:$D$53,0))</f>
        <v/>
      </c>
      <c r="S20" s="92" t="str">
        <f>IF($E20="","",IF(INDEX(Schritt5_Gruppenbewertung!$G$13:$Z$53,MATCH($E20,Schritt5_Gruppenbewertung!$D$13:$D$53,0),MATCH(S$5,Schritt5_Gruppenbewertung!$G$11:$Z$11,0))="","",INDEX(Schritt5_Gruppenbewertung!$G$13:$Z$53,MATCH($E20,Schritt5_Gruppenbewertung!$D$13:$D$53,0),MATCH(S$5,Schritt5_Gruppenbewertung!$G$11:$Z$11,0))))</f>
        <v/>
      </c>
      <c r="T20" s="92" t="str">
        <f>IF($E20="","",IF(INDEX(Schritt5_Gruppenbewertung!$G$13:$Z$53,MATCH($E20,Schritt5_Gruppenbewertung!$D$13:$D$53,0),MATCH(T$5,Schritt5_Gruppenbewertung!$G$11:$Z$11,0))="","",INDEX(Schritt5_Gruppenbewertung!$G$13:$Z$53,MATCH($E20,Schritt5_Gruppenbewertung!$D$13:$D$53,0),MATCH(T$5,Schritt5_Gruppenbewertung!$G$11:$Z$11,0))))</f>
        <v/>
      </c>
      <c r="U20" s="92" t="str">
        <f>IF($E20="","",IF(INDEX(Schritt5_Gruppenbewertung!$G$13:$Z$53,MATCH($E20,Schritt5_Gruppenbewertung!$D$13:$D$53,0),MATCH(U$5,Schritt5_Gruppenbewertung!$G$11:$Z$11,0))="","",INDEX(Schritt5_Gruppenbewertung!$G$13:$Z$53,MATCH($E20,Schritt5_Gruppenbewertung!$D$13:$D$53,0),MATCH(U$5,Schritt5_Gruppenbewertung!$G$11:$Z$11,0))))</f>
        <v/>
      </c>
      <c r="V20" s="92" t="str">
        <f>IF($E20="","",IF(INDEX(Schritt5_Gruppenbewertung!$G$13:$Z$53,MATCH($E20,Schritt5_Gruppenbewertung!$D$13:$D$53,0),MATCH(V$5,Schritt5_Gruppenbewertung!$G$11:$Z$11,0))="","",INDEX(Schritt5_Gruppenbewertung!$G$13:$Z$53,MATCH($E20,Schritt5_Gruppenbewertung!$D$13:$D$53,0),MATCH(V$5,Schritt5_Gruppenbewertung!$G$11:$Z$11,0))))</f>
        <v/>
      </c>
      <c r="W20" s="92" t="str">
        <f>IF($E20="","",IF(INDEX(Schritt5_Gruppenbewertung!$G$13:$Z$53,MATCH($E20,Schritt5_Gruppenbewertung!$D$13:$D$53,0),MATCH(W$5,Schritt5_Gruppenbewertung!$G$11:$Z$11,0))="","",INDEX(Schritt5_Gruppenbewertung!$G$13:$Z$53,MATCH($E20,Schritt5_Gruppenbewertung!$D$13:$D$53,0),MATCH(W$5,Schritt5_Gruppenbewertung!$G$11:$Z$11,0))))</f>
        <v/>
      </c>
      <c r="X20" s="92" t="str">
        <f>IF($E20="","",IF(INDEX(Schritt5_Gruppenbewertung!$G$13:$Z$53,MATCH($E20,Schritt5_Gruppenbewertung!$D$13:$D$53,0),MATCH(X$5,Schritt5_Gruppenbewertung!$G$11:$Z$11,0))="","",INDEX(Schritt5_Gruppenbewertung!$G$13:$Z$53,MATCH($E20,Schritt5_Gruppenbewertung!$D$13:$D$53,0),MATCH(X$5,Schritt5_Gruppenbewertung!$G$11:$Z$11,0))))</f>
        <v/>
      </c>
      <c r="Y20" s="92" t="str">
        <f>IF($E20="","",IF(INDEX(Schritt5_Gruppenbewertung!$G$13:$Z$53,MATCH($E20,Schritt5_Gruppenbewertung!$D$13:$D$53,0),MATCH(Y$5,Schritt5_Gruppenbewertung!$G$11:$Z$11,0))="","",INDEX(Schritt5_Gruppenbewertung!$G$13:$Z$53,MATCH($E20,Schritt5_Gruppenbewertung!$D$13:$D$53,0),MATCH(Y$5,Schritt5_Gruppenbewertung!$G$11:$Z$11,0))))</f>
        <v/>
      </c>
      <c r="Z20" s="92" t="str">
        <f>IF($E20="","",IF(INDEX(Schritt5_Gruppenbewertung!$G$13:$Z$53,MATCH($E20,Schritt5_Gruppenbewertung!$D$13:$D$53,0),MATCH(Z$5,Schritt5_Gruppenbewertung!$G$11:$Z$11,0))="","",INDEX(Schritt5_Gruppenbewertung!$G$13:$Z$53,MATCH($E20,Schritt5_Gruppenbewertung!$D$13:$D$53,0),MATCH(Z$5,Schritt5_Gruppenbewertung!$G$11:$Z$11,0))))</f>
        <v/>
      </c>
      <c r="AA20" s="92" t="str">
        <f>IF($E20="","",IF(INDEX(Schritt5_Gruppenbewertung!$G$13:$Z$53,MATCH($E20,Schritt5_Gruppenbewertung!$D$13:$D$53,0),MATCH(AA$5,Schritt5_Gruppenbewertung!$G$11:$Z$11,0))="","",INDEX(Schritt5_Gruppenbewertung!$G$13:$Z$53,MATCH($E20,Schritt5_Gruppenbewertung!$D$13:$D$53,0),MATCH(AA$5,Schritt5_Gruppenbewertung!$G$11:$Z$11,0))))</f>
        <v/>
      </c>
      <c r="AB20" s="92" t="str">
        <f>IF($E20="","",IF(INDEX(Schritt5_Gruppenbewertung!$G$13:$Z$53,MATCH($E20,Schritt5_Gruppenbewertung!$D$13:$D$53,0),MATCH(AB$5,Schritt5_Gruppenbewertung!$G$11:$Z$11,0))="","",INDEX(Schritt5_Gruppenbewertung!$G$13:$Z$53,MATCH($E20,Schritt5_Gruppenbewertung!$D$13:$D$53,0),MATCH(AB$5,Schritt5_Gruppenbewertung!$G$11:$Z$11,0))))</f>
        <v/>
      </c>
      <c r="AC20" s="92" t="str">
        <f>IF($E20="","",IF(INDEX(Schritt5_Gruppenbewertung!$G$13:$Z$53,MATCH($E20,Schritt5_Gruppenbewertung!$D$13:$D$53,0),MATCH(AC$5,Schritt5_Gruppenbewertung!$G$11:$Z$11,0))="","",INDEX(Schritt5_Gruppenbewertung!$G$13:$Z$53,MATCH($E20,Schritt5_Gruppenbewertung!$D$13:$D$53,0),MATCH(AC$5,Schritt5_Gruppenbewertung!$G$11:$Z$11,0))))</f>
        <v/>
      </c>
      <c r="AD20" s="92" t="str">
        <f>IF($E20="","",IF(INDEX(Schritt5_Gruppenbewertung!$G$13:$Z$53,MATCH($E20,Schritt5_Gruppenbewertung!$D$13:$D$53,0),MATCH(AD$5,Schritt5_Gruppenbewertung!$G$11:$Z$11,0))="","",INDEX(Schritt5_Gruppenbewertung!$G$13:$Z$53,MATCH($E20,Schritt5_Gruppenbewertung!$D$13:$D$53,0),MATCH(AD$5,Schritt5_Gruppenbewertung!$G$11:$Z$11,0))))</f>
        <v/>
      </c>
      <c r="AE20" s="92" t="str">
        <f>IF($E20="","",IF(INDEX(Schritt5_Gruppenbewertung!$G$13:$Z$53,MATCH($E20,Schritt5_Gruppenbewertung!$D$13:$D$53,0),MATCH(AE$5,Schritt5_Gruppenbewertung!$G$11:$Z$11,0))="","",INDEX(Schritt5_Gruppenbewertung!$G$13:$Z$53,MATCH($E20,Schritt5_Gruppenbewertung!$D$13:$D$53,0),MATCH(AE$5,Schritt5_Gruppenbewertung!$G$11:$Z$11,0))))</f>
        <v/>
      </c>
      <c r="AF20" s="92" t="str">
        <f>IF($E20="","",IF(INDEX(Schritt5_Gruppenbewertung!$G$13:$Z$53,MATCH($E20,Schritt5_Gruppenbewertung!$D$13:$D$53,0),MATCH(AF$5,Schritt5_Gruppenbewertung!$G$11:$Z$11,0))="","",INDEX(Schritt5_Gruppenbewertung!$G$13:$Z$53,MATCH($E20,Schritt5_Gruppenbewertung!$D$13:$D$53,0),MATCH(AF$5,Schritt5_Gruppenbewertung!$G$11:$Z$11,0))))</f>
        <v/>
      </c>
      <c r="AG20" s="92" t="str">
        <f>IF($E20="","",IF(INDEX(Schritt5_Gruppenbewertung!$G$13:$Z$53,MATCH($E20,Schritt5_Gruppenbewertung!$D$13:$D$53,0),MATCH(AG$5,Schritt5_Gruppenbewertung!$G$11:$Z$11,0))="","",INDEX(Schritt5_Gruppenbewertung!$G$13:$Z$53,MATCH($E20,Schritt5_Gruppenbewertung!$D$13:$D$53,0),MATCH(AG$5,Schritt5_Gruppenbewertung!$G$11:$Z$11,0))))</f>
        <v/>
      </c>
      <c r="AH20" s="92" t="str">
        <f>IF($E20="","",IF(INDEX(Schritt5_Gruppenbewertung!$G$13:$Z$53,MATCH($E20,Schritt5_Gruppenbewertung!$D$13:$D$53,0),MATCH(AH$5,Schritt5_Gruppenbewertung!$G$11:$Z$11,0))="","",INDEX(Schritt5_Gruppenbewertung!$G$13:$Z$53,MATCH($E20,Schritt5_Gruppenbewertung!$D$13:$D$53,0),MATCH(AH$5,Schritt5_Gruppenbewertung!$G$11:$Z$11,0))))</f>
        <v/>
      </c>
      <c r="AI20" s="92" t="str">
        <f>IF($E20="","",IF(INDEX(Schritt5_Gruppenbewertung!$G$13:$Z$53,MATCH($E20,Schritt5_Gruppenbewertung!$D$13:$D$53,0),MATCH(AI$5,Schritt5_Gruppenbewertung!$G$11:$Z$11,0))="","",INDEX(Schritt5_Gruppenbewertung!$G$13:$Z$53,MATCH($E20,Schritt5_Gruppenbewertung!$D$13:$D$53,0),MATCH(AI$5,Schritt5_Gruppenbewertung!$G$11:$Z$11,0))))</f>
        <v/>
      </c>
      <c r="AJ20" s="92" t="str">
        <f>IF($E20="","",IF(INDEX(Schritt5_Gruppenbewertung!$G$13:$Z$53,MATCH($E20,Schritt5_Gruppenbewertung!$D$13:$D$53,0),MATCH(AJ$5,Schritt5_Gruppenbewertung!$G$11:$Z$11,0))="","",INDEX(Schritt5_Gruppenbewertung!$G$13:$Z$53,MATCH($E20,Schritt5_Gruppenbewertung!$D$13:$D$53,0),MATCH(AJ$5,Schritt5_Gruppenbewertung!$G$11:$Z$11,0))))</f>
        <v/>
      </c>
      <c r="AK20" s="92" t="str">
        <f>IF($E20="","",IF(INDEX(Schritt5_Gruppenbewertung!$G$13:$Z$53,MATCH($E20,Schritt5_Gruppenbewertung!$D$13:$D$53,0),MATCH(AK$5,Schritt5_Gruppenbewertung!$G$11:$Z$11,0))="","",INDEX(Schritt5_Gruppenbewertung!$G$13:$Z$53,MATCH($E20,Schritt5_Gruppenbewertung!$D$13:$D$53,0),MATCH(AK$5,Schritt5_Gruppenbewertung!$G$11:$Z$11,0))))</f>
        <v/>
      </c>
      <c r="AL20" s="92" t="str">
        <f>IF($E20="","",IF(INDEX(Schritt5_Gruppenbewertung!$G$13:$Z$53,MATCH($E20,Schritt5_Gruppenbewertung!$D$13:$D$53,0),MATCH(AL$5,Schritt5_Gruppenbewertung!$G$11:$Z$11,0))="","",INDEX(Schritt5_Gruppenbewertung!$G$13:$Z$53,MATCH($E20,Schritt5_Gruppenbewertung!$D$13:$D$53,0),MATCH(AL$5,Schritt5_Gruppenbewertung!$G$11:$Z$11,0))))</f>
        <v/>
      </c>
      <c r="AN20" s="239" t="str">
        <f t="shared" si="7"/>
        <v xml:space="preserve"> </v>
      </c>
    </row>
    <row r="21" spans="1:40" x14ac:dyDescent="0.25">
      <c r="A21" s="33" t="str">
        <f>Filter_SonderKriterienpruefung!N15</f>
        <v/>
      </c>
      <c r="B21" s="33" t="str">
        <f>IFERROR(INDEX(DROPDOWN!$L$8:$O$20,MATCH(Werte_SonderAuswertung!$A21,DROPDOWN!$L$8:$L$20,0),4),"")</f>
        <v/>
      </c>
      <c r="C21" s="33" t="str">
        <f>IFERROR(INDEX(DROPDOWN!$L$8:$P$20,MATCH(Werte_SonderAuswertung!$A21,DROPDOWN!$L$8:$L$20,0),5),"")</f>
        <v/>
      </c>
      <c r="D21" s="16" t="str">
        <f>Filter_SonderKriterienpruefung!M15</f>
        <v/>
      </c>
      <c r="E21" s="15" t="str">
        <f>Filter_SonderKriterienpruefung!O15</f>
        <v/>
      </c>
      <c r="F21" s="135" t="str">
        <f t="shared" si="1"/>
        <v/>
      </c>
      <c r="G21" s="30" t="str">
        <f t="shared" si="2"/>
        <v/>
      </c>
      <c r="H21" s="30" t="str">
        <f t="shared" si="3"/>
        <v/>
      </c>
      <c r="I21" s="30" t="str">
        <f t="shared" si="4"/>
        <v/>
      </c>
      <c r="J21" s="30" t="str">
        <f t="shared" si="5"/>
        <v/>
      </c>
      <c r="K21" s="30" t="str">
        <f t="shared" si="6"/>
        <v/>
      </c>
      <c r="L21" s="4" t="str">
        <f>IF($E21="","",COUNT(INDEX(Schritt5_Gruppenbewertung!$G$13:$G$53,$R21):INDEX(Schritt5_Gruppenbewertung!$Z$13:$Z$53,$R21)))</f>
        <v/>
      </c>
      <c r="M21" s="112" t="str">
        <f t="shared" si="0"/>
        <v/>
      </c>
      <c r="N21" s="112" t="str">
        <f t="shared" si="0"/>
        <v/>
      </c>
      <c r="O21" s="112" t="str">
        <f t="shared" si="0"/>
        <v/>
      </c>
      <c r="P21" s="112" t="str">
        <f t="shared" si="0"/>
        <v/>
      </c>
      <c r="Q21" s="112" t="str">
        <f t="shared" si="0"/>
        <v/>
      </c>
      <c r="R21" s="30" t="str">
        <f>IF(E21="","",MATCH(E21,Schritt5_Gruppenbewertung!$D$13:$D$53,0))</f>
        <v/>
      </c>
      <c r="S21" s="92" t="str">
        <f>IF($E21="","",IF(INDEX(Schritt5_Gruppenbewertung!$G$13:$Z$53,MATCH($E21,Schritt5_Gruppenbewertung!$D$13:$D$53,0),MATCH(S$5,Schritt5_Gruppenbewertung!$G$11:$Z$11,0))="","",INDEX(Schritt5_Gruppenbewertung!$G$13:$Z$53,MATCH($E21,Schritt5_Gruppenbewertung!$D$13:$D$53,0),MATCH(S$5,Schritt5_Gruppenbewertung!$G$11:$Z$11,0))))</f>
        <v/>
      </c>
      <c r="T21" s="92" t="str">
        <f>IF($E21="","",IF(INDEX(Schritt5_Gruppenbewertung!$G$13:$Z$53,MATCH($E21,Schritt5_Gruppenbewertung!$D$13:$D$53,0),MATCH(T$5,Schritt5_Gruppenbewertung!$G$11:$Z$11,0))="","",INDEX(Schritt5_Gruppenbewertung!$G$13:$Z$53,MATCH($E21,Schritt5_Gruppenbewertung!$D$13:$D$53,0),MATCH(T$5,Schritt5_Gruppenbewertung!$G$11:$Z$11,0))))</f>
        <v/>
      </c>
      <c r="U21" s="92" t="str">
        <f>IF($E21="","",IF(INDEX(Schritt5_Gruppenbewertung!$G$13:$Z$53,MATCH($E21,Schritt5_Gruppenbewertung!$D$13:$D$53,0),MATCH(U$5,Schritt5_Gruppenbewertung!$G$11:$Z$11,0))="","",INDEX(Schritt5_Gruppenbewertung!$G$13:$Z$53,MATCH($E21,Schritt5_Gruppenbewertung!$D$13:$D$53,0),MATCH(U$5,Schritt5_Gruppenbewertung!$G$11:$Z$11,0))))</f>
        <v/>
      </c>
      <c r="V21" s="92" t="str">
        <f>IF($E21="","",IF(INDEX(Schritt5_Gruppenbewertung!$G$13:$Z$53,MATCH($E21,Schritt5_Gruppenbewertung!$D$13:$D$53,0),MATCH(V$5,Schritt5_Gruppenbewertung!$G$11:$Z$11,0))="","",INDEX(Schritt5_Gruppenbewertung!$G$13:$Z$53,MATCH($E21,Schritt5_Gruppenbewertung!$D$13:$D$53,0),MATCH(V$5,Schritt5_Gruppenbewertung!$G$11:$Z$11,0))))</f>
        <v/>
      </c>
      <c r="W21" s="92" t="str">
        <f>IF($E21="","",IF(INDEX(Schritt5_Gruppenbewertung!$G$13:$Z$53,MATCH($E21,Schritt5_Gruppenbewertung!$D$13:$D$53,0),MATCH(W$5,Schritt5_Gruppenbewertung!$G$11:$Z$11,0))="","",INDEX(Schritt5_Gruppenbewertung!$G$13:$Z$53,MATCH($E21,Schritt5_Gruppenbewertung!$D$13:$D$53,0),MATCH(W$5,Schritt5_Gruppenbewertung!$G$11:$Z$11,0))))</f>
        <v/>
      </c>
      <c r="X21" s="92" t="str">
        <f>IF($E21="","",IF(INDEX(Schritt5_Gruppenbewertung!$G$13:$Z$53,MATCH($E21,Schritt5_Gruppenbewertung!$D$13:$D$53,0),MATCH(X$5,Schritt5_Gruppenbewertung!$G$11:$Z$11,0))="","",INDEX(Schritt5_Gruppenbewertung!$G$13:$Z$53,MATCH($E21,Schritt5_Gruppenbewertung!$D$13:$D$53,0),MATCH(X$5,Schritt5_Gruppenbewertung!$G$11:$Z$11,0))))</f>
        <v/>
      </c>
      <c r="Y21" s="92" t="str">
        <f>IF($E21="","",IF(INDEX(Schritt5_Gruppenbewertung!$G$13:$Z$53,MATCH($E21,Schritt5_Gruppenbewertung!$D$13:$D$53,0),MATCH(Y$5,Schritt5_Gruppenbewertung!$G$11:$Z$11,0))="","",INDEX(Schritt5_Gruppenbewertung!$G$13:$Z$53,MATCH($E21,Schritt5_Gruppenbewertung!$D$13:$D$53,0),MATCH(Y$5,Schritt5_Gruppenbewertung!$G$11:$Z$11,0))))</f>
        <v/>
      </c>
      <c r="Z21" s="92" t="str">
        <f>IF($E21="","",IF(INDEX(Schritt5_Gruppenbewertung!$G$13:$Z$53,MATCH($E21,Schritt5_Gruppenbewertung!$D$13:$D$53,0),MATCH(Z$5,Schritt5_Gruppenbewertung!$G$11:$Z$11,0))="","",INDEX(Schritt5_Gruppenbewertung!$G$13:$Z$53,MATCH($E21,Schritt5_Gruppenbewertung!$D$13:$D$53,0),MATCH(Z$5,Schritt5_Gruppenbewertung!$G$11:$Z$11,0))))</f>
        <v/>
      </c>
      <c r="AA21" s="92" t="str">
        <f>IF($E21="","",IF(INDEX(Schritt5_Gruppenbewertung!$G$13:$Z$53,MATCH($E21,Schritt5_Gruppenbewertung!$D$13:$D$53,0),MATCH(AA$5,Schritt5_Gruppenbewertung!$G$11:$Z$11,0))="","",INDEX(Schritt5_Gruppenbewertung!$G$13:$Z$53,MATCH($E21,Schritt5_Gruppenbewertung!$D$13:$D$53,0),MATCH(AA$5,Schritt5_Gruppenbewertung!$G$11:$Z$11,0))))</f>
        <v/>
      </c>
      <c r="AB21" s="92" t="str">
        <f>IF($E21="","",IF(INDEX(Schritt5_Gruppenbewertung!$G$13:$Z$53,MATCH($E21,Schritt5_Gruppenbewertung!$D$13:$D$53,0),MATCH(AB$5,Schritt5_Gruppenbewertung!$G$11:$Z$11,0))="","",INDEX(Schritt5_Gruppenbewertung!$G$13:$Z$53,MATCH($E21,Schritt5_Gruppenbewertung!$D$13:$D$53,0),MATCH(AB$5,Schritt5_Gruppenbewertung!$G$11:$Z$11,0))))</f>
        <v/>
      </c>
      <c r="AC21" s="92" t="str">
        <f>IF($E21="","",IF(INDEX(Schritt5_Gruppenbewertung!$G$13:$Z$53,MATCH($E21,Schritt5_Gruppenbewertung!$D$13:$D$53,0),MATCH(AC$5,Schritt5_Gruppenbewertung!$G$11:$Z$11,0))="","",INDEX(Schritt5_Gruppenbewertung!$G$13:$Z$53,MATCH($E21,Schritt5_Gruppenbewertung!$D$13:$D$53,0),MATCH(AC$5,Schritt5_Gruppenbewertung!$G$11:$Z$11,0))))</f>
        <v/>
      </c>
      <c r="AD21" s="92" t="str">
        <f>IF($E21="","",IF(INDEX(Schritt5_Gruppenbewertung!$G$13:$Z$53,MATCH($E21,Schritt5_Gruppenbewertung!$D$13:$D$53,0),MATCH(AD$5,Schritt5_Gruppenbewertung!$G$11:$Z$11,0))="","",INDEX(Schritt5_Gruppenbewertung!$G$13:$Z$53,MATCH($E21,Schritt5_Gruppenbewertung!$D$13:$D$53,0),MATCH(AD$5,Schritt5_Gruppenbewertung!$G$11:$Z$11,0))))</f>
        <v/>
      </c>
      <c r="AE21" s="92" t="str">
        <f>IF($E21="","",IF(INDEX(Schritt5_Gruppenbewertung!$G$13:$Z$53,MATCH($E21,Schritt5_Gruppenbewertung!$D$13:$D$53,0),MATCH(AE$5,Schritt5_Gruppenbewertung!$G$11:$Z$11,0))="","",INDEX(Schritt5_Gruppenbewertung!$G$13:$Z$53,MATCH($E21,Schritt5_Gruppenbewertung!$D$13:$D$53,0),MATCH(AE$5,Schritt5_Gruppenbewertung!$G$11:$Z$11,0))))</f>
        <v/>
      </c>
      <c r="AF21" s="92" t="str">
        <f>IF($E21="","",IF(INDEX(Schritt5_Gruppenbewertung!$G$13:$Z$53,MATCH($E21,Schritt5_Gruppenbewertung!$D$13:$D$53,0),MATCH(AF$5,Schritt5_Gruppenbewertung!$G$11:$Z$11,0))="","",INDEX(Schritt5_Gruppenbewertung!$G$13:$Z$53,MATCH($E21,Schritt5_Gruppenbewertung!$D$13:$D$53,0),MATCH(AF$5,Schritt5_Gruppenbewertung!$G$11:$Z$11,0))))</f>
        <v/>
      </c>
      <c r="AG21" s="92" t="str">
        <f>IF($E21="","",IF(INDEX(Schritt5_Gruppenbewertung!$G$13:$Z$53,MATCH($E21,Schritt5_Gruppenbewertung!$D$13:$D$53,0),MATCH(AG$5,Schritt5_Gruppenbewertung!$G$11:$Z$11,0))="","",INDEX(Schritt5_Gruppenbewertung!$G$13:$Z$53,MATCH($E21,Schritt5_Gruppenbewertung!$D$13:$D$53,0),MATCH(AG$5,Schritt5_Gruppenbewertung!$G$11:$Z$11,0))))</f>
        <v/>
      </c>
      <c r="AH21" s="92" t="str">
        <f>IF($E21="","",IF(INDEX(Schritt5_Gruppenbewertung!$G$13:$Z$53,MATCH($E21,Schritt5_Gruppenbewertung!$D$13:$D$53,0),MATCH(AH$5,Schritt5_Gruppenbewertung!$G$11:$Z$11,0))="","",INDEX(Schritt5_Gruppenbewertung!$G$13:$Z$53,MATCH($E21,Schritt5_Gruppenbewertung!$D$13:$D$53,0),MATCH(AH$5,Schritt5_Gruppenbewertung!$G$11:$Z$11,0))))</f>
        <v/>
      </c>
      <c r="AI21" s="92" t="str">
        <f>IF($E21="","",IF(INDEX(Schritt5_Gruppenbewertung!$G$13:$Z$53,MATCH($E21,Schritt5_Gruppenbewertung!$D$13:$D$53,0),MATCH(AI$5,Schritt5_Gruppenbewertung!$G$11:$Z$11,0))="","",INDEX(Schritt5_Gruppenbewertung!$G$13:$Z$53,MATCH($E21,Schritt5_Gruppenbewertung!$D$13:$D$53,0),MATCH(AI$5,Schritt5_Gruppenbewertung!$G$11:$Z$11,0))))</f>
        <v/>
      </c>
      <c r="AJ21" s="92" t="str">
        <f>IF($E21="","",IF(INDEX(Schritt5_Gruppenbewertung!$G$13:$Z$53,MATCH($E21,Schritt5_Gruppenbewertung!$D$13:$D$53,0),MATCH(AJ$5,Schritt5_Gruppenbewertung!$G$11:$Z$11,0))="","",INDEX(Schritt5_Gruppenbewertung!$G$13:$Z$53,MATCH($E21,Schritt5_Gruppenbewertung!$D$13:$D$53,0),MATCH(AJ$5,Schritt5_Gruppenbewertung!$G$11:$Z$11,0))))</f>
        <v/>
      </c>
      <c r="AK21" s="92" t="str">
        <f>IF($E21="","",IF(INDEX(Schritt5_Gruppenbewertung!$G$13:$Z$53,MATCH($E21,Schritt5_Gruppenbewertung!$D$13:$D$53,0),MATCH(AK$5,Schritt5_Gruppenbewertung!$G$11:$Z$11,0))="","",INDEX(Schritt5_Gruppenbewertung!$G$13:$Z$53,MATCH($E21,Schritt5_Gruppenbewertung!$D$13:$D$53,0),MATCH(AK$5,Schritt5_Gruppenbewertung!$G$11:$Z$11,0))))</f>
        <v/>
      </c>
      <c r="AL21" s="92" t="str">
        <f>IF($E21="","",IF(INDEX(Schritt5_Gruppenbewertung!$G$13:$Z$53,MATCH($E21,Schritt5_Gruppenbewertung!$D$13:$D$53,0),MATCH(AL$5,Schritt5_Gruppenbewertung!$G$11:$Z$11,0))="","",INDEX(Schritt5_Gruppenbewertung!$G$13:$Z$53,MATCH($E21,Schritt5_Gruppenbewertung!$D$13:$D$53,0),MATCH(AL$5,Schritt5_Gruppenbewertung!$G$11:$Z$11,0))))</f>
        <v/>
      </c>
      <c r="AN21" s="239" t="str">
        <f t="shared" si="7"/>
        <v xml:space="preserve"> </v>
      </c>
    </row>
    <row r="22" spans="1:40" ht="15" customHeight="1" x14ac:dyDescent="0.25">
      <c r="A22" s="33" t="str">
        <f>Filter_SonderKriterienpruefung!N16</f>
        <v/>
      </c>
      <c r="B22" s="33" t="str">
        <f>IFERROR(INDEX(DROPDOWN!$L$8:$O$20,MATCH(Werte_SonderAuswertung!$A22,DROPDOWN!$L$8:$L$20,0),4),"")</f>
        <v/>
      </c>
      <c r="C22" s="33" t="str">
        <f>IFERROR(INDEX(DROPDOWN!$L$8:$P$20,MATCH(Werte_SonderAuswertung!$A22,DROPDOWN!$L$8:$L$20,0),5),"")</f>
        <v/>
      </c>
      <c r="D22" s="16" t="str">
        <f>Filter_SonderKriterienpruefung!M16</f>
        <v/>
      </c>
      <c r="E22" s="15" t="str">
        <f>Filter_SonderKriterienpruefung!O16</f>
        <v/>
      </c>
      <c r="F22" s="135" t="str">
        <f t="shared" si="1"/>
        <v/>
      </c>
      <c r="G22" s="30" t="str">
        <f t="shared" si="2"/>
        <v/>
      </c>
      <c r="H22" s="30" t="str">
        <f t="shared" si="3"/>
        <v/>
      </c>
      <c r="I22" s="30" t="str">
        <f t="shared" si="4"/>
        <v/>
      </c>
      <c r="J22" s="30" t="str">
        <f t="shared" si="5"/>
        <v/>
      </c>
      <c r="K22" s="30" t="str">
        <f t="shared" si="6"/>
        <v/>
      </c>
      <c r="L22" s="4" t="str">
        <f>IF($E22="","",COUNT(INDEX(Schritt5_Gruppenbewertung!$G$13:$G$53,$R22):INDEX(Schritt5_Gruppenbewertung!$Z$13:$Z$53,$R22)))</f>
        <v/>
      </c>
      <c r="M22" s="112" t="str">
        <f t="shared" si="0"/>
        <v/>
      </c>
      <c r="N22" s="112" t="str">
        <f t="shared" si="0"/>
        <v/>
      </c>
      <c r="O22" s="112" t="str">
        <f t="shared" si="0"/>
        <v/>
      </c>
      <c r="P22" s="112" t="str">
        <f t="shared" si="0"/>
        <v/>
      </c>
      <c r="Q22" s="112" t="str">
        <f t="shared" si="0"/>
        <v/>
      </c>
      <c r="R22" s="30" t="str">
        <f>IF(E22="","",MATCH(E22,Schritt5_Gruppenbewertung!$D$13:$D$53,0))</f>
        <v/>
      </c>
      <c r="S22" s="92" t="str">
        <f>IF($E22="","",IF(INDEX(Schritt5_Gruppenbewertung!$G$13:$Z$53,MATCH($E22,Schritt5_Gruppenbewertung!$D$13:$D$53,0),MATCH(S$5,Schritt5_Gruppenbewertung!$G$11:$Z$11,0))="","",INDEX(Schritt5_Gruppenbewertung!$G$13:$Z$53,MATCH($E22,Schritt5_Gruppenbewertung!$D$13:$D$53,0),MATCH(S$5,Schritt5_Gruppenbewertung!$G$11:$Z$11,0))))</f>
        <v/>
      </c>
      <c r="T22" s="92" t="str">
        <f>IF($E22="","",IF(INDEX(Schritt5_Gruppenbewertung!$G$13:$Z$53,MATCH($E22,Schritt5_Gruppenbewertung!$D$13:$D$53,0),MATCH(T$5,Schritt5_Gruppenbewertung!$G$11:$Z$11,0))="","",INDEX(Schritt5_Gruppenbewertung!$G$13:$Z$53,MATCH($E22,Schritt5_Gruppenbewertung!$D$13:$D$53,0),MATCH(T$5,Schritt5_Gruppenbewertung!$G$11:$Z$11,0))))</f>
        <v/>
      </c>
      <c r="U22" s="92" t="str">
        <f>IF($E22="","",IF(INDEX(Schritt5_Gruppenbewertung!$G$13:$Z$53,MATCH($E22,Schritt5_Gruppenbewertung!$D$13:$D$53,0),MATCH(U$5,Schritt5_Gruppenbewertung!$G$11:$Z$11,0))="","",INDEX(Schritt5_Gruppenbewertung!$G$13:$Z$53,MATCH($E22,Schritt5_Gruppenbewertung!$D$13:$D$53,0),MATCH(U$5,Schritt5_Gruppenbewertung!$G$11:$Z$11,0))))</f>
        <v/>
      </c>
      <c r="V22" s="92" t="str">
        <f>IF($E22="","",IF(INDEX(Schritt5_Gruppenbewertung!$G$13:$Z$53,MATCH($E22,Schritt5_Gruppenbewertung!$D$13:$D$53,0),MATCH(V$5,Schritt5_Gruppenbewertung!$G$11:$Z$11,0))="","",INDEX(Schritt5_Gruppenbewertung!$G$13:$Z$53,MATCH($E22,Schritt5_Gruppenbewertung!$D$13:$D$53,0),MATCH(V$5,Schritt5_Gruppenbewertung!$G$11:$Z$11,0))))</f>
        <v/>
      </c>
      <c r="W22" s="92" t="str">
        <f>IF($E22="","",IF(INDEX(Schritt5_Gruppenbewertung!$G$13:$Z$53,MATCH($E22,Schritt5_Gruppenbewertung!$D$13:$D$53,0),MATCH(W$5,Schritt5_Gruppenbewertung!$G$11:$Z$11,0))="","",INDEX(Schritt5_Gruppenbewertung!$G$13:$Z$53,MATCH($E22,Schritt5_Gruppenbewertung!$D$13:$D$53,0),MATCH(W$5,Schritt5_Gruppenbewertung!$G$11:$Z$11,0))))</f>
        <v/>
      </c>
      <c r="X22" s="92" t="str">
        <f>IF($E22="","",IF(INDEX(Schritt5_Gruppenbewertung!$G$13:$Z$53,MATCH($E22,Schritt5_Gruppenbewertung!$D$13:$D$53,0),MATCH(X$5,Schritt5_Gruppenbewertung!$G$11:$Z$11,0))="","",INDEX(Schritt5_Gruppenbewertung!$G$13:$Z$53,MATCH($E22,Schritt5_Gruppenbewertung!$D$13:$D$53,0),MATCH(X$5,Schritt5_Gruppenbewertung!$G$11:$Z$11,0))))</f>
        <v/>
      </c>
      <c r="Y22" s="92" t="str">
        <f>IF($E22="","",IF(INDEX(Schritt5_Gruppenbewertung!$G$13:$Z$53,MATCH($E22,Schritt5_Gruppenbewertung!$D$13:$D$53,0),MATCH(Y$5,Schritt5_Gruppenbewertung!$G$11:$Z$11,0))="","",INDEX(Schritt5_Gruppenbewertung!$G$13:$Z$53,MATCH($E22,Schritt5_Gruppenbewertung!$D$13:$D$53,0),MATCH(Y$5,Schritt5_Gruppenbewertung!$G$11:$Z$11,0))))</f>
        <v/>
      </c>
      <c r="Z22" s="92" t="str">
        <f>IF($E22="","",IF(INDEX(Schritt5_Gruppenbewertung!$G$13:$Z$53,MATCH($E22,Schritt5_Gruppenbewertung!$D$13:$D$53,0),MATCH(Z$5,Schritt5_Gruppenbewertung!$G$11:$Z$11,0))="","",INDEX(Schritt5_Gruppenbewertung!$G$13:$Z$53,MATCH($E22,Schritt5_Gruppenbewertung!$D$13:$D$53,0),MATCH(Z$5,Schritt5_Gruppenbewertung!$G$11:$Z$11,0))))</f>
        <v/>
      </c>
      <c r="AA22" s="92" t="str">
        <f>IF($E22="","",IF(INDEX(Schritt5_Gruppenbewertung!$G$13:$Z$53,MATCH($E22,Schritt5_Gruppenbewertung!$D$13:$D$53,0),MATCH(AA$5,Schritt5_Gruppenbewertung!$G$11:$Z$11,0))="","",INDEX(Schritt5_Gruppenbewertung!$G$13:$Z$53,MATCH($E22,Schritt5_Gruppenbewertung!$D$13:$D$53,0),MATCH(AA$5,Schritt5_Gruppenbewertung!$G$11:$Z$11,0))))</f>
        <v/>
      </c>
      <c r="AB22" s="92" t="str">
        <f>IF($E22="","",IF(INDEX(Schritt5_Gruppenbewertung!$G$13:$Z$53,MATCH($E22,Schritt5_Gruppenbewertung!$D$13:$D$53,0),MATCH(AB$5,Schritt5_Gruppenbewertung!$G$11:$Z$11,0))="","",INDEX(Schritt5_Gruppenbewertung!$G$13:$Z$53,MATCH($E22,Schritt5_Gruppenbewertung!$D$13:$D$53,0),MATCH(AB$5,Schritt5_Gruppenbewertung!$G$11:$Z$11,0))))</f>
        <v/>
      </c>
      <c r="AC22" s="92" t="str">
        <f>IF($E22="","",IF(INDEX(Schritt5_Gruppenbewertung!$G$13:$Z$53,MATCH($E22,Schritt5_Gruppenbewertung!$D$13:$D$53,0),MATCH(AC$5,Schritt5_Gruppenbewertung!$G$11:$Z$11,0))="","",INDEX(Schritt5_Gruppenbewertung!$G$13:$Z$53,MATCH($E22,Schritt5_Gruppenbewertung!$D$13:$D$53,0),MATCH(AC$5,Schritt5_Gruppenbewertung!$G$11:$Z$11,0))))</f>
        <v/>
      </c>
      <c r="AD22" s="92" t="str">
        <f>IF($E22="","",IF(INDEX(Schritt5_Gruppenbewertung!$G$13:$Z$53,MATCH($E22,Schritt5_Gruppenbewertung!$D$13:$D$53,0),MATCH(AD$5,Schritt5_Gruppenbewertung!$G$11:$Z$11,0))="","",INDEX(Schritt5_Gruppenbewertung!$G$13:$Z$53,MATCH($E22,Schritt5_Gruppenbewertung!$D$13:$D$53,0),MATCH(AD$5,Schritt5_Gruppenbewertung!$G$11:$Z$11,0))))</f>
        <v/>
      </c>
      <c r="AE22" s="92" t="str">
        <f>IF($E22="","",IF(INDEX(Schritt5_Gruppenbewertung!$G$13:$Z$53,MATCH($E22,Schritt5_Gruppenbewertung!$D$13:$D$53,0),MATCH(AE$5,Schritt5_Gruppenbewertung!$G$11:$Z$11,0))="","",INDEX(Schritt5_Gruppenbewertung!$G$13:$Z$53,MATCH($E22,Schritt5_Gruppenbewertung!$D$13:$D$53,0),MATCH(AE$5,Schritt5_Gruppenbewertung!$G$11:$Z$11,0))))</f>
        <v/>
      </c>
      <c r="AF22" s="92" t="str">
        <f>IF($E22="","",IF(INDEX(Schritt5_Gruppenbewertung!$G$13:$Z$53,MATCH($E22,Schritt5_Gruppenbewertung!$D$13:$D$53,0),MATCH(AF$5,Schritt5_Gruppenbewertung!$G$11:$Z$11,0))="","",INDEX(Schritt5_Gruppenbewertung!$G$13:$Z$53,MATCH($E22,Schritt5_Gruppenbewertung!$D$13:$D$53,0),MATCH(AF$5,Schritt5_Gruppenbewertung!$G$11:$Z$11,0))))</f>
        <v/>
      </c>
      <c r="AG22" s="92" t="str">
        <f>IF($E22="","",IF(INDEX(Schritt5_Gruppenbewertung!$G$13:$Z$53,MATCH($E22,Schritt5_Gruppenbewertung!$D$13:$D$53,0),MATCH(AG$5,Schritt5_Gruppenbewertung!$G$11:$Z$11,0))="","",INDEX(Schritt5_Gruppenbewertung!$G$13:$Z$53,MATCH($E22,Schritt5_Gruppenbewertung!$D$13:$D$53,0),MATCH(AG$5,Schritt5_Gruppenbewertung!$G$11:$Z$11,0))))</f>
        <v/>
      </c>
      <c r="AH22" s="92" t="str">
        <f>IF($E22="","",IF(INDEX(Schritt5_Gruppenbewertung!$G$13:$Z$53,MATCH($E22,Schritt5_Gruppenbewertung!$D$13:$D$53,0),MATCH(AH$5,Schritt5_Gruppenbewertung!$G$11:$Z$11,0))="","",INDEX(Schritt5_Gruppenbewertung!$G$13:$Z$53,MATCH($E22,Schritt5_Gruppenbewertung!$D$13:$D$53,0),MATCH(AH$5,Schritt5_Gruppenbewertung!$G$11:$Z$11,0))))</f>
        <v/>
      </c>
      <c r="AI22" s="92" t="str">
        <f>IF($E22="","",IF(INDEX(Schritt5_Gruppenbewertung!$G$13:$Z$53,MATCH($E22,Schritt5_Gruppenbewertung!$D$13:$D$53,0),MATCH(AI$5,Schritt5_Gruppenbewertung!$G$11:$Z$11,0))="","",INDEX(Schritt5_Gruppenbewertung!$G$13:$Z$53,MATCH($E22,Schritt5_Gruppenbewertung!$D$13:$D$53,0),MATCH(AI$5,Schritt5_Gruppenbewertung!$G$11:$Z$11,0))))</f>
        <v/>
      </c>
      <c r="AJ22" s="92" t="str">
        <f>IF($E22="","",IF(INDEX(Schritt5_Gruppenbewertung!$G$13:$Z$53,MATCH($E22,Schritt5_Gruppenbewertung!$D$13:$D$53,0),MATCH(AJ$5,Schritt5_Gruppenbewertung!$G$11:$Z$11,0))="","",INDEX(Schritt5_Gruppenbewertung!$G$13:$Z$53,MATCH($E22,Schritt5_Gruppenbewertung!$D$13:$D$53,0),MATCH(AJ$5,Schritt5_Gruppenbewertung!$G$11:$Z$11,0))))</f>
        <v/>
      </c>
      <c r="AK22" s="92" t="str">
        <f>IF($E22="","",IF(INDEX(Schritt5_Gruppenbewertung!$G$13:$Z$53,MATCH($E22,Schritt5_Gruppenbewertung!$D$13:$D$53,0),MATCH(AK$5,Schritt5_Gruppenbewertung!$G$11:$Z$11,0))="","",INDEX(Schritt5_Gruppenbewertung!$G$13:$Z$53,MATCH($E22,Schritt5_Gruppenbewertung!$D$13:$D$53,0),MATCH(AK$5,Schritt5_Gruppenbewertung!$G$11:$Z$11,0))))</f>
        <v/>
      </c>
      <c r="AL22" s="92" t="str">
        <f>IF($E22="","",IF(INDEX(Schritt5_Gruppenbewertung!$G$13:$Z$53,MATCH($E22,Schritt5_Gruppenbewertung!$D$13:$D$53,0),MATCH(AL$5,Schritt5_Gruppenbewertung!$G$11:$Z$11,0))="","",INDEX(Schritt5_Gruppenbewertung!$G$13:$Z$53,MATCH($E22,Schritt5_Gruppenbewertung!$D$13:$D$53,0),MATCH(AL$5,Schritt5_Gruppenbewertung!$G$11:$Z$11,0))))</f>
        <v/>
      </c>
      <c r="AN22" s="239" t="str">
        <f t="shared" si="7"/>
        <v xml:space="preserve"> </v>
      </c>
    </row>
    <row r="23" spans="1:40" x14ac:dyDescent="0.25">
      <c r="A23" s="33" t="str">
        <f>Filter_SonderKriterienpruefung!N17</f>
        <v/>
      </c>
      <c r="B23" s="33" t="str">
        <f>IFERROR(INDEX(DROPDOWN!$L$8:$O$20,MATCH(Werte_SonderAuswertung!$A23,DROPDOWN!$L$8:$L$20,0),4),"")</f>
        <v/>
      </c>
      <c r="C23" s="33" t="str">
        <f>IFERROR(INDEX(DROPDOWN!$L$8:$P$20,MATCH(Werte_SonderAuswertung!$A23,DROPDOWN!$L$8:$L$20,0),5),"")</f>
        <v/>
      </c>
      <c r="D23" s="16" t="str">
        <f>Filter_SonderKriterienpruefung!M17</f>
        <v/>
      </c>
      <c r="E23" s="15" t="str">
        <f>Filter_SonderKriterienpruefung!O17</f>
        <v/>
      </c>
      <c r="F23" s="135" t="str">
        <f t="shared" si="1"/>
        <v/>
      </c>
      <c r="G23" s="30" t="str">
        <f t="shared" si="2"/>
        <v/>
      </c>
      <c r="H23" s="30" t="str">
        <f t="shared" si="3"/>
        <v/>
      </c>
      <c r="I23" s="30" t="str">
        <f t="shared" si="4"/>
        <v/>
      </c>
      <c r="J23" s="30" t="str">
        <f t="shared" si="5"/>
        <v/>
      </c>
      <c r="K23" s="30" t="str">
        <f t="shared" si="6"/>
        <v/>
      </c>
      <c r="L23" s="4" t="str">
        <f>IF($E23="","",COUNT(INDEX(Schritt5_Gruppenbewertung!$G$13:$G$53,$R23):INDEX(Schritt5_Gruppenbewertung!$Z$13:$Z$53,$R23)))</f>
        <v/>
      </c>
      <c r="M23" s="112" t="str">
        <f t="shared" si="0"/>
        <v/>
      </c>
      <c r="N23" s="112" t="str">
        <f t="shared" si="0"/>
        <v/>
      </c>
      <c r="O23" s="112" t="str">
        <f t="shared" si="0"/>
        <v/>
      </c>
      <c r="P23" s="112" t="str">
        <f t="shared" si="0"/>
        <v/>
      </c>
      <c r="Q23" s="112" t="str">
        <f t="shared" si="0"/>
        <v/>
      </c>
      <c r="R23" s="30" t="str">
        <f>IF(E23="","",MATCH(E23,Schritt5_Gruppenbewertung!$D$13:$D$53,0))</f>
        <v/>
      </c>
      <c r="S23" s="92" t="str">
        <f>IF($E23="","",IF(INDEX(Schritt5_Gruppenbewertung!$G$13:$Z$53,MATCH($E23,Schritt5_Gruppenbewertung!$D$13:$D$53,0),MATCH(S$5,Schritt5_Gruppenbewertung!$G$11:$Z$11,0))="","",INDEX(Schritt5_Gruppenbewertung!$G$13:$Z$53,MATCH($E23,Schritt5_Gruppenbewertung!$D$13:$D$53,0),MATCH(S$5,Schritt5_Gruppenbewertung!$G$11:$Z$11,0))))</f>
        <v/>
      </c>
      <c r="T23" s="92" t="str">
        <f>IF($E23="","",IF(INDEX(Schritt5_Gruppenbewertung!$G$13:$Z$53,MATCH($E23,Schritt5_Gruppenbewertung!$D$13:$D$53,0),MATCH(T$5,Schritt5_Gruppenbewertung!$G$11:$Z$11,0))="","",INDEX(Schritt5_Gruppenbewertung!$G$13:$Z$53,MATCH($E23,Schritt5_Gruppenbewertung!$D$13:$D$53,0),MATCH(T$5,Schritt5_Gruppenbewertung!$G$11:$Z$11,0))))</f>
        <v/>
      </c>
      <c r="U23" s="92" t="str">
        <f>IF($E23="","",IF(INDEX(Schritt5_Gruppenbewertung!$G$13:$Z$53,MATCH($E23,Schritt5_Gruppenbewertung!$D$13:$D$53,0),MATCH(U$5,Schritt5_Gruppenbewertung!$G$11:$Z$11,0))="","",INDEX(Schritt5_Gruppenbewertung!$G$13:$Z$53,MATCH($E23,Schritt5_Gruppenbewertung!$D$13:$D$53,0),MATCH(U$5,Schritt5_Gruppenbewertung!$G$11:$Z$11,0))))</f>
        <v/>
      </c>
      <c r="V23" s="92" t="str">
        <f>IF($E23="","",IF(INDEX(Schritt5_Gruppenbewertung!$G$13:$Z$53,MATCH($E23,Schritt5_Gruppenbewertung!$D$13:$D$53,0),MATCH(V$5,Schritt5_Gruppenbewertung!$G$11:$Z$11,0))="","",INDEX(Schritt5_Gruppenbewertung!$G$13:$Z$53,MATCH($E23,Schritt5_Gruppenbewertung!$D$13:$D$53,0),MATCH(V$5,Schritt5_Gruppenbewertung!$G$11:$Z$11,0))))</f>
        <v/>
      </c>
      <c r="W23" s="92" t="str">
        <f>IF($E23="","",IF(INDEX(Schritt5_Gruppenbewertung!$G$13:$Z$53,MATCH($E23,Schritt5_Gruppenbewertung!$D$13:$D$53,0),MATCH(W$5,Schritt5_Gruppenbewertung!$G$11:$Z$11,0))="","",INDEX(Schritt5_Gruppenbewertung!$G$13:$Z$53,MATCH($E23,Schritt5_Gruppenbewertung!$D$13:$D$53,0),MATCH(W$5,Schritt5_Gruppenbewertung!$G$11:$Z$11,0))))</f>
        <v/>
      </c>
      <c r="X23" s="92" t="str">
        <f>IF($E23="","",IF(INDEX(Schritt5_Gruppenbewertung!$G$13:$Z$53,MATCH($E23,Schritt5_Gruppenbewertung!$D$13:$D$53,0),MATCH(X$5,Schritt5_Gruppenbewertung!$G$11:$Z$11,0))="","",INDEX(Schritt5_Gruppenbewertung!$G$13:$Z$53,MATCH($E23,Schritt5_Gruppenbewertung!$D$13:$D$53,0),MATCH(X$5,Schritt5_Gruppenbewertung!$G$11:$Z$11,0))))</f>
        <v/>
      </c>
      <c r="Y23" s="92" t="str">
        <f>IF($E23="","",IF(INDEX(Schritt5_Gruppenbewertung!$G$13:$Z$53,MATCH($E23,Schritt5_Gruppenbewertung!$D$13:$D$53,0),MATCH(Y$5,Schritt5_Gruppenbewertung!$G$11:$Z$11,0))="","",INDEX(Schritt5_Gruppenbewertung!$G$13:$Z$53,MATCH($E23,Schritt5_Gruppenbewertung!$D$13:$D$53,0),MATCH(Y$5,Schritt5_Gruppenbewertung!$G$11:$Z$11,0))))</f>
        <v/>
      </c>
      <c r="Z23" s="92" t="str">
        <f>IF($E23="","",IF(INDEX(Schritt5_Gruppenbewertung!$G$13:$Z$53,MATCH($E23,Schritt5_Gruppenbewertung!$D$13:$D$53,0),MATCH(Z$5,Schritt5_Gruppenbewertung!$G$11:$Z$11,0))="","",INDEX(Schritt5_Gruppenbewertung!$G$13:$Z$53,MATCH($E23,Schritt5_Gruppenbewertung!$D$13:$D$53,0),MATCH(Z$5,Schritt5_Gruppenbewertung!$G$11:$Z$11,0))))</f>
        <v/>
      </c>
      <c r="AA23" s="92" t="str">
        <f>IF($E23="","",IF(INDEX(Schritt5_Gruppenbewertung!$G$13:$Z$53,MATCH($E23,Schritt5_Gruppenbewertung!$D$13:$D$53,0),MATCH(AA$5,Schritt5_Gruppenbewertung!$G$11:$Z$11,0))="","",INDEX(Schritt5_Gruppenbewertung!$G$13:$Z$53,MATCH($E23,Schritt5_Gruppenbewertung!$D$13:$D$53,0),MATCH(AA$5,Schritt5_Gruppenbewertung!$G$11:$Z$11,0))))</f>
        <v/>
      </c>
      <c r="AB23" s="92" t="str">
        <f>IF($E23="","",IF(INDEX(Schritt5_Gruppenbewertung!$G$13:$Z$53,MATCH($E23,Schritt5_Gruppenbewertung!$D$13:$D$53,0),MATCH(AB$5,Schritt5_Gruppenbewertung!$G$11:$Z$11,0))="","",INDEX(Schritt5_Gruppenbewertung!$G$13:$Z$53,MATCH($E23,Schritt5_Gruppenbewertung!$D$13:$D$53,0),MATCH(AB$5,Schritt5_Gruppenbewertung!$G$11:$Z$11,0))))</f>
        <v/>
      </c>
      <c r="AC23" s="92" t="str">
        <f>IF($E23="","",IF(INDEX(Schritt5_Gruppenbewertung!$G$13:$Z$53,MATCH($E23,Schritt5_Gruppenbewertung!$D$13:$D$53,0),MATCH(AC$5,Schritt5_Gruppenbewertung!$G$11:$Z$11,0))="","",INDEX(Schritt5_Gruppenbewertung!$G$13:$Z$53,MATCH($E23,Schritt5_Gruppenbewertung!$D$13:$D$53,0),MATCH(AC$5,Schritt5_Gruppenbewertung!$G$11:$Z$11,0))))</f>
        <v/>
      </c>
      <c r="AD23" s="92" t="str">
        <f>IF($E23="","",IF(INDEX(Schritt5_Gruppenbewertung!$G$13:$Z$53,MATCH($E23,Schritt5_Gruppenbewertung!$D$13:$D$53,0),MATCH(AD$5,Schritt5_Gruppenbewertung!$G$11:$Z$11,0))="","",INDEX(Schritt5_Gruppenbewertung!$G$13:$Z$53,MATCH($E23,Schritt5_Gruppenbewertung!$D$13:$D$53,0),MATCH(AD$5,Schritt5_Gruppenbewertung!$G$11:$Z$11,0))))</f>
        <v/>
      </c>
      <c r="AE23" s="92" t="str">
        <f>IF($E23="","",IF(INDEX(Schritt5_Gruppenbewertung!$G$13:$Z$53,MATCH($E23,Schritt5_Gruppenbewertung!$D$13:$D$53,0),MATCH(AE$5,Schritt5_Gruppenbewertung!$G$11:$Z$11,0))="","",INDEX(Schritt5_Gruppenbewertung!$G$13:$Z$53,MATCH($E23,Schritt5_Gruppenbewertung!$D$13:$D$53,0),MATCH(AE$5,Schritt5_Gruppenbewertung!$G$11:$Z$11,0))))</f>
        <v/>
      </c>
      <c r="AF23" s="92" t="str">
        <f>IF($E23="","",IF(INDEX(Schritt5_Gruppenbewertung!$G$13:$Z$53,MATCH($E23,Schritt5_Gruppenbewertung!$D$13:$D$53,0),MATCH(AF$5,Schritt5_Gruppenbewertung!$G$11:$Z$11,0))="","",INDEX(Schritt5_Gruppenbewertung!$G$13:$Z$53,MATCH($E23,Schritt5_Gruppenbewertung!$D$13:$D$53,0),MATCH(AF$5,Schritt5_Gruppenbewertung!$G$11:$Z$11,0))))</f>
        <v/>
      </c>
      <c r="AG23" s="92" t="str">
        <f>IF($E23="","",IF(INDEX(Schritt5_Gruppenbewertung!$G$13:$Z$53,MATCH($E23,Schritt5_Gruppenbewertung!$D$13:$D$53,0),MATCH(AG$5,Schritt5_Gruppenbewertung!$G$11:$Z$11,0))="","",INDEX(Schritt5_Gruppenbewertung!$G$13:$Z$53,MATCH($E23,Schritt5_Gruppenbewertung!$D$13:$D$53,0),MATCH(AG$5,Schritt5_Gruppenbewertung!$G$11:$Z$11,0))))</f>
        <v/>
      </c>
      <c r="AH23" s="92" t="str">
        <f>IF($E23="","",IF(INDEX(Schritt5_Gruppenbewertung!$G$13:$Z$53,MATCH($E23,Schritt5_Gruppenbewertung!$D$13:$D$53,0),MATCH(AH$5,Schritt5_Gruppenbewertung!$G$11:$Z$11,0))="","",INDEX(Schritt5_Gruppenbewertung!$G$13:$Z$53,MATCH($E23,Schritt5_Gruppenbewertung!$D$13:$D$53,0),MATCH(AH$5,Schritt5_Gruppenbewertung!$G$11:$Z$11,0))))</f>
        <v/>
      </c>
      <c r="AI23" s="92" t="str">
        <f>IF($E23="","",IF(INDEX(Schritt5_Gruppenbewertung!$G$13:$Z$53,MATCH($E23,Schritt5_Gruppenbewertung!$D$13:$D$53,0),MATCH(AI$5,Schritt5_Gruppenbewertung!$G$11:$Z$11,0))="","",INDEX(Schritt5_Gruppenbewertung!$G$13:$Z$53,MATCH($E23,Schritt5_Gruppenbewertung!$D$13:$D$53,0),MATCH(AI$5,Schritt5_Gruppenbewertung!$G$11:$Z$11,0))))</f>
        <v/>
      </c>
      <c r="AJ23" s="92" t="str">
        <f>IF($E23="","",IF(INDEX(Schritt5_Gruppenbewertung!$G$13:$Z$53,MATCH($E23,Schritt5_Gruppenbewertung!$D$13:$D$53,0),MATCH(AJ$5,Schritt5_Gruppenbewertung!$G$11:$Z$11,0))="","",INDEX(Schritt5_Gruppenbewertung!$G$13:$Z$53,MATCH($E23,Schritt5_Gruppenbewertung!$D$13:$D$53,0),MATCH(AJ$5,Schritt5_Gruppenbewertung!$G$11:$Z$11,0))))</f>
        <v/>
      </c>
      <c r="AK23" s="92" t="str">
        <f>IF($E23="","",IF(INDEX(Schritt5_Gruppenbewertung!$G$13:$Z$53,MATCH($E23,Schritt5_Gruppenbewertung!$D$13:$D$53,0),MATCH(AK$5,Schritt5_Gruppenbewertung!$G$11:$Z$11,0))="","",INDEX(Schritt5_Gruppenbewertung!$G$13:$Z$53,MATCH($E23,Schritt5_Gruppenbewertung!$D$13:$D$53,0),MATCH(AK$5,Schritt5_Gruppenbewertung!$G$11:$Z$11,0))))</f>
        <v/>
      </c>
      <c r="AL23" s="92" t="str">
        <f>IF($E23="","",IF(INDEX(Schritt5_Gruppenbewertung!$G$13:$Z$53,MATCH($E23,Schritt5_Gruppenbewertung!$D$13:$D$53,0),MATCH(AL$5,Schritt5_Gruppenbewertung!$G$11:$Z$11,0))="","",INDEX(Schritt5_Gruppenbewertung!$G$13:$Z$53,MATCH($E23,Schritt5_Gruppenbewertung!$D$13:$D$53,0),MATCH(AL$5,Schritt5_Gruppenbewertung!$G$11:$Z$11,0))))</f>
        <v/>
      </c>
      <c r="AN23" s="239" t="str">
        <f t="shared" si="7"/>
        <v xml:space="preserve"> </v>
      </c>
    </row>
    <row r="24" spans="1:40" x14ac:dyDescent="0.25">
      <c r="A24" s="33" t="str">
        <f>Filter_SonderKriterienpruefung!N18</f>
        <v/>
      </c>
      <c r="B24" s="33" t="str">
        <f>IFERROR(INDEX(DROPDOWN!$L$8:$O$20,MATCH(Werte_SonderAuswertung!$A24,DROPDOWN!$L$8:$L$20,0),4),"")</f>
        <v/>
      </c>
      <c r="C24" s="33" t="str">
        <f>IFERROR(INDEX(DROPDOWN!$L$8:$P$20,MATCH(Werte_SonderAuswertung!$A24,DROPDOWN!$L$8:$L$20,0),5),"")</f>
        <v/>
      </c>
      <c r="D24" s="16" t="str">
        <f>Filter_SonderKriterienpruefung!M18</f>
        <v/>
      </c>
      <c r="E24" s="15" t="str">
        <f>Filter_SonderKriterienpruefung!O18</f>
        <v/>
      </c>
      <c r="F24" s="135" t="str">
        <f t="shared" si="1"/>
        <v/>
      </c>
      <c r="G24" s="30" t="str">
        <f t="shared" si="2"/>
        <v/>
      </c>
      <c r="H24" s="30" t="str">
        <f t="shared" si="3"/>
        <v/>
      </c>
      <c r="I24" s="30" t="str">
        <f t="shared" si="4"/>
        <v/>
      </c>
      <c r="J24" s="30" t="str">
        <f t="shared" si="5"/>
        <v/>
      </c>
      <c r="K24" s="30" t="str">
        <f t="shared" si="6"/>
        <v/>
      </c>
      <c r="L24" s="4" t="str">
        <f>IF($E24="","",COUNT(INDEX(Schritt5_Gruppenbewertung!$G$13:$G$53,$R24):INDEX(Schritt5_Gruppenbewertung!$Z$13:$Z$53,$R24)))</f>
        <v/>
      </c>
      <c r="M24" s="112" t="str">
        <f t="shared" si="0"/>
        <v/>
      </c>
      <c r="N24" s="112" t="str">
        <f t="shared" si="0"/>
        <v/>
      </c>
      <c r="O24" s="112" t="str">
        <f t="shared" si="0"/>
        <v/>
      </c>
      <c r="P24" s="112" t="str">
        <f t="shared" si="0"/>
        <v/>
      </c>
      <c r="Q24" s="112" t="str">
        <f t="shared" si="0"/>
        <v/>
      </c>
      <c r="R24" s="30" t="str">
        <f>IF(E24="","",MATCH(E24,Schritt5_Gruppenbewertung!$D$13:$D$53,0))</f>
        <v/>
      </c>
      <c r="S24" s="92" t="str">
        <f>IF($E24="","",IF(INDEX(Schritt5_Gruppenbewertung!$G$13:$Z$53,MATCH($E24,Schritt5_Gruppenbewertung!$D$13:$D$53,0),MATCH(S$5,Schritt5_Gruppenbewertung!$G$11:$Z$11,0))="","",INDEX(Schritt5_Gruppenbewertung!$G$13:$Z$53,MATCH($E24,Schritt5_Gruppenbewertung!$D$13:$D$53,0),MATCH(S$5,Schritt5_Gruppenbewertung!$G$11:$Z$11,0))))</f>
        <v/>
      </c>
      <c r="T24" s="92" t="str">
        <f>IF($E24="","",IF(INDEX(Schritt5_Gruppenbewertung!$G$13:$Z$53,MATCH($E24,Schritt5_Gruppenbewertung!$D$13:$D$53,0),MATCH(T$5,Schritt5_Gruppenbewertung!$G$11:$Z$11,0))="","",INDEX(Schritt5_Gruppenbewertung!$G$13:$Z$53,MATCH($E24,Schritt5_Gruppenbewertung!$D$13:$D$53,0),MATCH(T$5,Schritt5_Gruppenbewertung!$G$11:$Z$11,0))))</f>
        <v/>
      </c>
      <c r="U24" s="92" t="str">
        <f>IF($E24="","",IF(INDEX(Schritt5_Gruppenbewertung!$G$13:$Z$53,MATCH($E24,Schritt5_Gruppenbewertung!$D$13:$D$53,0),MATCH(U$5,Schritt5_Gruppenbewertung!$G$11:$Z$11,0))="","",INDEX(Schritt5_Gruppenbewertung!$G$13:$Z$53,MATCH($E24,Schritt5_Gruppenbewertung!$D$13:$D$53,0),MATCH(U$5,Schritt5_Gruppenbewertung!$G$11:$Z$11,0))))</f>
        <v/>
      </c>
      <c r="V24" s="92" t="str">
        <f>IF($E24="","",IF(INDEX(Schritt5_Gruppenbewertung!$G$13:$Z$53,MATCH($E24,Schritt5_Gruppenbewertung!$D$13:$D$53,0),MATCH(V$5,Schritt5_Gruppenbewertung!$G$11:$Z$11,0))="","",INDEX(Schritt5_Gruppenbewertung!$G$13:$Z$53,MATCH($E24,Schritt5_Gruppenbewertung!$D$13:$D$53,0),MATCH(V$5,Schritt5_Gruppenbewertung!$G$11:$Z$11,0))))</f>
        <v/>
      </c>
      <c r="W24" s="92" t="str">
        <f>IF($E24="","",IF(INDEX(Schritt5_Gruppenbewertung!$G$13:$Z$53,MATCH($E24,Schritt5_Gruppenbewertung!$D$13:$D$53,0),MATCH(W$5,Schritt5_Gruppenbewertung!$G$11:$Z$11,0))="","",INDEX(Schritt5_Gruppenbewertung!$G$13:$Z$53,MATCH($E24,Schritt5_Gruppenbewertung!$D$13:$D$53,0),MATCH(W$5,Schritt5_Gruppenbewertung!$G$11:$Z$11,0))))</f>
        <v/>
      </c>
      <c r="X24" s="92" t="str">
        <f>IF($E24="","",IF(INDEX(Schritt5_Gruppenbewertung!$G$13:$Z$53,MATCH($E24,Schritt5_Gruppenbewertung!$D$13:$D$53,0),MATCH(X$5,Schritt5_Gruppenbewertung!$G$11:$Z$11,0))="","",INDEX(Schritt5_Gruppenbewertung!$G$13:$Z$53,MATCH($E24,Schritt5_Gruppenbewertung!$D$13:$D$53,0),MATCH(X$5,Schritt5_Gruppenbewertung!$G$11:$Z$11,0))))</f>
        <v/>
      </c>
      <c r="Y24" s="92" t="str">
        <f>IF($E24="","",IF(INDEX(Schritt5_Gruppenbewertung!$G$13:$Z$53,MATCH($E24,Schritt5_Gruppenbewertung!$D$13:$D$53,0),MATCH(Y$5,Schritt5_Gruppenbewertung!$G$11:$Z$11,0))="","",INDEX(Schritt5_Gruppenbewertung!$G$13:$Z$53,MATCH($E24,Schritt5_Gruppenbewertung!$D$13:$D$53,0),MATCH(Y$5,Schritt5_Gruppenbewertung!$G$11:$Z$11,0))))</f>
        <v/>
      </c>
      <c r="Z24" s="92" t="str">
        <f>IF($E24="","",IF(INDEX(Schritt5_Gruppenbewertung!$G$13:$Z$53,MATCH($E24,Schritt5_Gruppenbewertung!$D$13:$D$53,0),MATCH(Z$5,Schritt5_Gruppenbewertung!$G$11:$Z$11,0))="","",INDEX(Schritt5_Gruppenbewertung!$G$13:$Z$53,MATCH($E24,Schritt5_Gruppenbewertung!$D$13:$D$53,0),MATCH(Z$5,Schritt5_Gruppenbewertung!$G$11:$Z$11,0))))</f>
        <v/>
      </c>
      <c r="AA24" s="92" t="str">
        <f>IF($E24="","",IF(INDEX(Schritt5_Gruppenbewertung!$G$13:$Z$53,MATCH($E24,Schritt5_Gruppenbewertung!$D$13:$D$53,0),MATCH(AA$5,Schritt5_Gruppenbewertung!$G$11:$Z$11,0))="","",INDEX(Schritt5_Gruppenbewertung!$G$13:$Z$53,MATCH($E24,Schritt5_Gruppenbewertung!$D$13:$D$53,0),MATCH(AA$5,Schritt5_Gruppenbewertung!$G$11:$Z$11,0))))</f>
        <v/>
      </c>
      <c r="AB24" s="92" t="str">
        <f>IF($E24="","",IF(INDEX(Schritt5_Gruppenbewertung!$G$13:$Z$53,MATCH($E24,Schritt5_Gruppenbewertung!$D$13:$D$53,0),MATCH(AB$5,Schritt5_Gruppenbewertung!$G$11:$Z$11,0))="","",INDEX(Schritt5_Gruppenbewertung!$G$13:$Z$53,MATCH($E24,Schritt5_Gruppenbewertung!$D$13:$D$53,0),MATCH(AB$5,Schritt5_Gruppenbewertung!$G$11:$Z$11,0))))</f>
        <v/>
      </c>
      <c r="AC24" s="92" t="str">
        <f>IF($E24="","",IF(INDEX(Schritt5_Gruppenbewertung!$G$13:$Z$53,MATCH($E24,Schritt5_Gruppenbewertung!$D$13:$D$53,0),MATCH(AC$5,Schritt5_Gruppenbewertung!$G$11:$Z$11,0))="","",INDEX(Schritt5_Gruppenbewertung!$G$13:$Z$53,MATCH($E24,Schritt5_Gruppenbewertung!$D$13:$D$53,0),MATCH(AC$5,Schritt5_Gruppenbewertung!$G$11:$Z$11,0))))</f>
        <v/>
      </c>
      <c r="AD24" s="92" t="str">
        <f>IF($E24="","",IF(INDEX(Schritt5_Gruppenbewertung!$G$13:$Z$53,MATCH($E24,Schritt5_Gruppenbewertung!$D$13:$D$53,0),MATCH(AD$5,Schritt5_Gruppenbewertung!$G$11:$Z$11,0))="","",INDEX(Schritt5_Gruppenbewertung!$G$13:$Z$53,MATCH($E24,Schritt5_Gruppenbewertung!$D$13:$D$53,0),MATCH(AD$5,Schritt5_Gruppenbewertung!$G$11:$Z$11,0))))</f>
        <v/>
      </c>
      <c r="AE24" s="92" t="str">
        <f>IF($E24="","",IF(INDEX(Schritt5_Gruppenbewertung!$G$13:$Z$53,MATCH($E24,Schritt5_Gruppenbewertung!$D$13:$D$53,0),MATCH(AE$5,Schritt5_Gruppenbewertung!$G$11:$Z$11,0))="","",INDEX(Schritt5_Gruppenbewertung!$G$13:$Z$53,MATCH($E24,Schritt5_Gruppenbewertung!$D$13:$D$53,0),MATCH(AE$5,Schritt5_Gruppenbewertung!$G$11:$Z$11,0))))</f>
        <v/>
      </c>
      <c r="AF24" s="92" t="str">
        <f>IF($E24="","",IF(INDEX(Schritt5_Gruppenbewertung!$G$13:$Z$53,MATCH($E24,Schritt5_Gruppenbewertung!$D$13:$D$53,0),MATCH(AF$5,Schritt5_Gruppenbewertung!$G$11:$Z$11,0))="","",INDEX(Schritt5_Gruppenbewertung!$G$13:$Z$53,MATCH($E24,Schritt5_Gruppenbewertung!$D$13:$D$53,0),MATCH(AF$5,Schritt5_Gruppenbewertung!$G$11:$Z$11,0))))</f>
        <v/>
      </c>
      <c r="AG24" s="92" t="str">
        <f>IF($E24="","",IF(INDEX(Schritt5_Gruppenbewertung!$G$13:$Z$53,MATCH($E24,Schritt5_Gruppenbewertung!$D$13:$D$53,0),MATCH(AG$5,Schritt5_Gruppenbewertung!$G$11:$Z$11,0))="","",INDEX(Schritt5_Gruppenbewertung!$G$13:$Z$53,MATCH($E24,Schritt5_Gruppenbewertung!$D$13:$D$53,0),MATCH(AG$5,Schritt5_Gruppenbewertung!$G$11:$Z$11,0))))</f>
        <v/>
      </c>
      <c r="AH24" s="92" t="str">
        <f>IF($E24="","",IF(INDEX(Schritt5_Gruppenbewertung!$G$13:$Z$53,MATCH($E24,Schritt5_Gruppenbewertung!$D$13:$D$53,0),MATCH(AH$5,Schritt5_Gruppenbewertung!$G$11:$Z$11,0))="","",INDEX(Schritt5_Gruppenbewertung!$G$13:$Z$53,MATCH($E24,Schritt5_Gruppenbewertung!$D$13:$D$53,0),MATCH(AH$5,Schritt5_Gruppenbewertung!$G$11:$Z$11,0))))</f>
        <v/>
      </c>
      <c r="AI24" s="92" t="str">
        <f>IF($E24="","",IF(INDEX(Schritt5_Gruppenbewertung!$G$13:$Z$53,MATCH($E24,Schritt5_Gruppenbewertung!$D$13:$D$53,0),MATCH(AI$5,Schritt5_Gruppenbewertung!$G$11:$Z$11,0))="","",INDEX(Schritt5_Gruppenbewertung!$G$13:$Z$53,MATCH($E24,Schritt5_Gruppenbewertung!$D$13:$D$53,0),MATCH(AI$5,Schritt5_Gruppenbewertung!$G$11:$Z$11,0))))</f>
        <v/>
      </c>
      <c r="AJ24" s="92" t="str">
        <f>IF($E24="","",IF(INDEX(Schritt5_Gruppenbewertung!$G$13:$Z$53,MATCH($E24,Schritt5_Gruppenbewertung!$D$13:$D$53,0),MATCH(AJ$5,Schritt5_Gruppenbewertung!$G$11:$Z$11,0))="","",INDEX(Schritt5_Gruppenbewertung!$G$13:$Z$53,MATCH($E24,Schritt5_Gruppenbewertung!$D$13:$D$53,0),MATCH(AJ$5,Schritt5_Gruppenbewertung!$G$11:$Z$11,0))))</f>
        <v/>
      </c>
      <c r="AK24" s="92" t="str">
        <f>IF($E24="","",IF(INDEX(Schritt5_Gruppenbewertung!$G$13:$Z$53,MATCH($E24,Schritt5_Gruppenbewertung!$D$13:$D$53,0),MATCH(AK$5,Schritt5_Gruppenbewertung!$G$11:$Z$11,0))="","",INDEX(Schritt5_Gruppenbewertung!$G$13:$Z$53,MATCH($E24,Schritt5_Gruppenbewertung!$D$13:$D$53,0),MATCH(AK$5,Schritt5_Gruppenbewertung!$G$11:$Z$11,0))))</f>
        <v/>
      </c>
      <c r="AL24" s="92" t="str">
        <f>IF($E24="","",IF(INDEX(Schritt5_Gruppenbewertung!$G$13:$Z$53,MATCH($E24,Schritt5_Gruppenbewertung!$D$13:$D$53,0),MATCH(AL$5,Schritt5_Gruppenbewertung!$G$11:$Z$11,0))="","",INDEX(Schritt5_Gruppenbewertung!$G$13:$Z$53,MATCH($E24,Schritt5_Gruppenbewertung!$D$13:$D$53,0),MATCH(AL$5,Schritt5_Gruppenbewertung!$G$11:$Z$11,0))))</f>
        <v/>
      </c>
      <c r="AN24" s="239" t="str">
        <f t="shared" si="7"/>
        <v xml:space="preserve"> </v>
      </c>
    </row>
    <row r="25" spans="1:40" x14ac:dyDescent="0.25">
      <c r="A25" s="33" t="str">
        <f>Filter_SonderKriterienpruefung!N19</f>
        <v/>
      </c>
      <c r="B25" s="33" t="str">
        <f>IFERROR(INDEX(DROPDOWN!$L$8:$O$20,MATCH(Werte_SonderAuswertung!$A25,DROPDOWN!$L$8:$L$20,0),4),"")</f>
        <v/>
      </c>
      <c r="C25" s="33" t="str">
        <f>IFERROR(INDEX(DROPDOWN!$L$8:$P$20,MATCH(Werte_SonderAuswertung!$A25,DROPDOWN!$L$8:$L$20,0),5),"")</f>
        <v/>
      </c>
      <c r="D25" s="16" t="str">
        <f>Filter_SonderKriterienpruefung!M19</f>
        <v/>
      </c>
      <c r="E25" s="15" t="str">
        <f>Filter_SonderKriterienpruefung!O19</f>
        <v/>
      </c>
      <c r="F25" s="135" t="str">
        <f t="shared" si="1"/>
        <v/>
      </c>
      <c r="G25" s="30" t="str">
        <f t="shared" si="2"/>
        <v/>
      </c>
      <c r="H25" s="30" t="str">
        <f t="shared" si="3"/>
        <v/>
      </c>
      <c r="I25" s="30" t="str">
        <f t="shared" si="4"/>
        <v/>
      </c>
      <c r="J25" s="30" t="str">
        <f t="shared" si="5"/>
        <v/>
      </c>
      <c r="K25" s="30" t="str">
        <f t="shared" si="6"/>
        <v/>
      </c>
      <c r="L25" s="4" t="str">
        <f>IF($E25="","",COUNT(INDEX(Schritt5_Gruppenbewertung!$G$13:$G$53,$R25):INDEX(Schritt5_Gruppenbewertung!$Z$13:$Z$53,$R25)))</f>
        <v/>
      </c>
      <c r="M25" s="112" t="str">
        <f t="shared" si="0"/>
        <v/>
      </c>
      <c r="N25" s="112" t="str">
        <f t="shared" si="0"/>
        <v/>
      </c>
      <c r="O25" s="112" t="str">
        <f t="shared" si="0"/>
        <v/>
      </c>
      <c r="P25" s="112" t="str">
        <f t="shared" si="0"/>
        <v/>
      </c>
      <c r="Q25" s="112" t="str">
        <f t="shared" si="0"/>
        <v/>
      </c>
      <c r="R25" s="30" t="str">
        <f>IF(E25="","",MATCH(E25,Schritt5_Gruppenbewertung!$D$13:$D$53,0))</f>
        <v/>
      </c>
      <c r="S25" s="92" t="str">
        <f>IF($E25="","",IF(INDEX(Schritt5_Gruppenbewertung!$G$13:$Z$53,MATCH($E25,Schritt5_Gruppenbewertung!$D$13:$D$53,0),MATCH(S$5,Schritt5_Gruppenbewertung!$G$11:$Z$11,0))="","",INDEX(Schritt5_Gruppenbewertung!$G$13:$Z$53,MATCH($E25,Schritt5_Gruppenbewertung!$D$13:$D$53,0),MATCH(S$5,Schritt5_Gruppenbewertung!$G$11:$Z$11,0))))</f>
        <v/>
      </c>
      <c r="T25" s="92" t="str">
        <f>IF($E25="","",IF(INDEX(Schritt5_Gruppenbewertung!$G$13:$Z$53,MATCH($E25,Schritt5_Gruppenbewertung!$D$13:$D$53,0),MATCH(T$5,Schritt5_Gruppenbewertung!$G$11:$Z$11,0))="","",INDEX(Schritt5_Gruppenbewertung!$G$13:$Z$53,MATCH($E25,Schritt5_Gruppenbewertung!$D$13:$D$53,0),MATCH(T$5,Schritt5_Gruppenbewertung!$G$11:$Z$11,0))))</f>
        <v/>
      </c>
      <c r="U25" s="92" t="str">
        <f>IF($E25="","",IF(INDEX(Schritt5_Gruppenbewertung!$G$13:$Z$53,MATCH($E25,Schritt5_Gruppenbewertung!$D$13:$D$53,0),MATCH(U$5,Schritt5_Gruppenbewertung!$G$11:$Z$11,0))="","",INDEX(Schritt5_Gruppenbewertung!$G$13:$Z$53,MATCH($E25,Schritt5_Gruppenbewertung!$D$13:$D$53,0),MATCH(U$5,Schritt5_Gruppenbewertung!$G$11:$Z$11,0))))</f>
        <v/>
      </c>
      <c r="V25" s="92" t="str">
        <f>IF($E25="","",IF(INDEX(Schritt5_Gruppenbewertung!$G$13:$Z$53,MATCH($E25,Schritt5_Gruppenbewertung!$D$13:$D$53,0),MATCH(V$5,Schritt5_Gruppenbewertung!$G$11:$Z$11,0))="","",INDEX(Schritt5_Gruppenbewertung!$G$13:$Z$53,MATCH($E25,Schritt5_Gruppenbewertung!$D$13:$D$53,0),MATCH(V$5,Schritt5_Gruppenbewertung!$G$11:$Z$11,0))))</f>
        <v/>
      </c>
      <c r="W25" s="92" t="str">
        <f>IF($E25="","",IF(INDEX(Schritt5_Gruppenbewertung!$G$13:$Z$53,MATCH($E25,Schritt5_Gruppenbewertung!$D$13:$D$53,0),MATCH(W$5,Schritt5_Gruppenbewertung!$G$11:$Z$11,0))="","",INDEX(Schritt5_Gruppenbewertung!$G$13:$Z$53,MATCH($E25,Schritt5_Gruppenbewertung!$D$13:$D$53,0),MATCH(W$5,Schritt5_Gruppenbewertung!$G$11:$Z$11,0))))</f>
        <v/>
      </c>
      <c r="X25" s="92" t="str">
        <f>IF($E25="","",IF(INDEX(Schritt5_Gruppenbewertung!$G$13:$Z$53,MATCH($E25,Schritt5_Gruppenbewertung!$D$13:$D$53,0),MATCH(X$5,Schritt5_Gruppenbewertung!$G$11:$Z$11,0))="","",INDEX(Schritt5_Gruppenbewertung!$G$13:$Z$53,MATCH($E25,Schritt5_Gruppenbewertung!$D$13:$D$53,0),MATCH(X$5,Schritt5_Gruppenbewertung!$G$11:$Z$11,0))))</f>
        <v/>
      </c>
      <c r="Y25" s="92" t="str">
        <f>IF($E25="","",IF(INDEX(Schritt5_Gruppenbewertung!$G$13:$Z$53,MATCH($E25,Schritt5_Gruppenbewertung!$D$13:$D$53,0),MATCH(Y$5,Schritt5_Gruppenbewertung!$G$11:$Z$11,0))="","",INDEX(Schritt5_Gruppenbewertung!$G$13:$Z$53,MATCH($E25,Schritt5_Gruppenbewertung!$D$13:$D$53,0),MATCH(Y$5,Schritt5_Gruppenbewertung!$G$11:$Z$11,0))))</f>
        <v/>
      </c>
      <c r="Z25" s="92" t="str">
        <f>IF($E25="","",IF(INDEX(Schritt5_Gruppenbewertung!$G$13:$Z$53,MATCH($E25,Schritt5_Gruppenbewertung!$D$13:$D$53,0),MATCH(Z$5,Schritt5_Gruppenbewertung!$G$11:$Z$11,0))="","",INDEX(Schritt5_Gruppenbewertung!$G$13:$Z$53,MATCH($E25,Schritt5_Gruppenbewertung!$D$13:$D$53,0),MATCH(Z$5,Schritt5_Gruppenbewertung!$G$11:$Z$11,0))))</f>
        <v/>
      </c>
      <c r="AA25" s="92" t="str">
        <f>IF($E25="","",IF(INDEX(Schritt5_Gruppenbewertung!$G$13:$Z$53,MATCH($E25,Schritt5_Gruppenbewertung!$D$13:$D$53,0),MATCH(AA$5,Schritt5_Gruppenbewertung!$G$11:$Z$11,0))="","",INDEX(Schritt5_Gruppenbewertung!$G$13:$Z$53,MATCH($E25,Schritt5_Gruppenbewertung!$D$13:$D$53,0),MATCH(AA$5,Schritt5_Gruppenbewertung!$G$11:$Z$11,0))))</f>
        <v/>
      </c>
      <c r="AB25" s="92" t="str">
        <f>IF($E25="","",IF(INDEX(Schritt5_Gruppenbewertung!$G$13:$Z$53,MATCH($E25,Schritt5_Gruppenbewertung!$D$13:$D$53,0),MATCH(AB$5,Schritt5_Gruppenbewertung!$G$11:$Z$11,0))="","",INDEX(Schritt5_Gruppenbewertung!$G$13:$Z$53,MATCH($E25,Schritt5_Gruppenbewertung!$D$13:$D$53,0),MATCH(AB$5,Schritt5_Gruppenbewertung!$G$11:$Z$11,0))))</f>
        <v/>
      </c>
      <c r="AC25" s="92" t="str">
        <f>IF($E25="","",IF(INDEX(Schritt5_Gruppenbewertung!$G$13:$Z$53,MATCH($E25,Schritt5_Gruppenbewertung!$D$13:$D$53,0),MATCH(AC$5,Schritt5_Gruppenbewertung!$G$11:$Z$11,0))="","",INDEX(Schritt5_Gruppenbewertung!$G$13:$Z$53,MATCH($E25,Schritt5_Gruppenbewertung!$D$13:$D$53,0),MATCH(AC$5,Schritt5_Gruppenbewertung!$G$11:$Z$11,0))))</f>
        <v/>
      </c>
      <c r="AD25" s="92" t="str">
        <f>IF($E25="","",IF(INDEX(Schritt5_Gruppenbewertung!$G$13:$Z$53,MATCH($E25,Schritt5_Gruppenbewertung!$D$13:$D$53,0),MATCH(AD$5,Schritt5_Gruppenbewertung!$G$11:$Z$11,0))="","",INDEX(Schritt5_Gruppenbewertung!$G$13:$Z$53,MATCH($E25,Schritt5_Gruppenbewertung!$D$13:$D$53,0),MATCH(AD$5,Schritt5_Gruppenbewertung!$G$11:$Z$11,0))))</f>
        <v/>
      </c>
      <c r="AE25" s="92" t="str">
        <f>IF($E25="","",IF(INDEX(Schritt5_Gruppenbewertung!$G$13:$Z$53,MATCH($E25,Schritt5_Gruppenbewertung!$D$13:$D$53,0),MATCH(AE$5,Schritt5_Gruppenbewertung!$G$11:$Z$11,0))="","",INDEX(Schritt5_Gruppenbewertung!$G$13:$Z$53,MATCH($E25,Schritt5_Gruppenbewertung!$D$13:$D$53,0),MATCH(AE$5,Schritt5_Gruppenbewertung!$G$11:$Z$11,0))))</f>
        <v/>
      </c>
      <c r="AF25" s="92" t="str">
        <f>IF($E25="","",IF(INDEX(Schritt5_Gruppenbewertung!$G$13:$Z$53,MATCH($E25,Schritt5_Gruppenbewertung!$D$13:$D$53,0),MATCH(AF$5,Schritt5_Gruppenbewertung!$G$11:$Z$11,0))="","",INDEX(Schritt5_Gruppenbewertung!$G$13:$Z$53,MATCH($E25,Schritt5_Gruppenbewertung!$D$13:$D$53,0),MATCH(AF$5,Schritt5_Gruppenbewertung!$G$11:$Z$11,0))))</f>
        <v/>
      </c>
      <c r="AG25" s="92" t="str">
        <f>IF($E25="","",IF(INDEX(Schritt5_Gruppenbewertung!$G$13:$Z$53,MATCH($E25,Schritt5_Gruppenbewertung!$D$13:$D$53,0),MATCH(AG$5,Schritt5_Gruppenbewertung!$G$11:$Z$11,0))="","",INDEX(Schritt5_Gruppenbewertung!$G$13:$Z$53,MATCH($E25,Schritt5_Gruppenbewertung!$D$13:$D$53,0),MATCH(AG$5,Schritt5_Gruppenbewertung!$G$11:$Z$11,0))))</f>
        <v/>
      </c>
      <c r="AH25" s="92" t="str">
        <f>IF($E25="","",IF(INDEX(Schritt5_Gruppenbewertung!$G$13:$Z$53,MATCH($E25,Schritt5_Gruppenbewertung!$D$13:$D$53,0),MATCH(AH$5,Schritt5_Gruppenbewertung!$G$11:$Z$11,0))="","",INDEX(Schritt5_Gruppenbewertung!$G$13:$Z$53,MATCH($E25,Schritt5_Gruppenbewertung!$D$13:$D$53,0),MATCH(AH$5,Schritt5_Gruppenbewertung!$G$11:$Z$11,0))))</f>
        <v/>
      </c>
      <c r="AI25" s="92" t="str">
        <f>IF($E25="","",IF(INDEX(Schritt5_Gruppenbewertung!$G$13:$Z$53,MATCH($E25,Schritt5_Gruppenbewertung!$D$13:$D$53,0),MATCH(AI$5,Schritt5_Gruppenbewertung!$G$11:$Z$11,0))="","",INDEX(Schritt5_Gruppenbewertung!$G$13:$Z$53,MATCH($E25,Schritt5_Gruppenbewertung!$D$13:$D$53,0),MATCH(AI$5,Schritt5_Gruppenbewertung!$G$11:$Z$11,0))))</f>
        <v/>
      </c>
      <c r="AJ25" s="92" t="str">
        <f>IF($E25="","",IF(INDEX(Schritt5_Gruppenbewertung!$G$13:$Z$53,MATCH($E25,Schritt5_Gruppenbewertung!$D$13:$D$53,0),MATCH(AJ$5,Schritt5_Gruppenbewertung!$G$11:$Z$11,0))="","",INDEX(Schritt5_Gruppenbewertung!$G$13:$Z$53,MATCH($E25,Schritt5_Gruppenbewertung!$D$13:$D$53,0),MATCH(AJ$5,Schritt5_Gruppenbewertung!$G$11:$Z$11,0))))</f>
        <v/>
      </c>
      <c r="AK25" s="92" t="str">
        <f>IF($E25="","",IF(INDEX(Schritt5_Gruppenbewertung!$G$13:$Z$53,MATCH($E25,Schritt5_Gruppenbewertung!$D$13:$D$53,0),MATCH(AK$5,Schritt5_Gruppenbewertung!$G$11:$Z$11,0))="","",INDEX(Schritt5_Gruppenbewertung!$G$13:$Z$53,MATCH($E25,Schritt5_Gruppenbewertung!$D$13:$D$53,0),MATCH(AK$5,Schritt5_Gruppenbewertung!$G$11:$Z$11,0))))</f>
        <v/>
      </c>
      <c r="AL25" s="92" t="str">
        <f>IF($E25="","",IF(INDEX(Schritt5_Gruppenbewertung!$G$13:$Z$53,MATCH($E25,Schritt5_Gruppenbewertung!$D$13:$D$53,0),MATCH(AL$5,Schritt5_Gruppenbewertung!$G$11:$Z$11,0))="","",INDEX(Schritt5_Gruppenbewertung!$G$13:$Z$53,MATCH($E25,Schritt5_Gruppenbewertung!$D$13:$D$53,0),MATCH(AL$5,Schritt5_Gruppenbewertung!$G$11:$Z$11,0))))</f>
        <v/>
      </c>
      <c r="AN25" s="239" t="str">
        <f t="shared" si="7"/>
        <v xml:space="preserve"> </v>
      </c>
    </row>
    <row r="26" spans="1:40" x14ac:dyDescent="0.25">
      <c r="A26" s="33" t="str">
        <f>Filter_SonderKriterienpruefung!N20</f>
        <v/>
      </c>
      <c r="B26" s="33" t="str">
        <f>IFERROR(INDEX(DROPDOWN!$L$8:$O$20,MATCH(Werte_SonderAuswertung!$A26,DROPDOWN!$L$8:$L$20,0),4),"")</f>
        <v/>
      </c>
      <c r="C26" s="33" t="str">
        <f>IFERROR(INDEX(DROPDOWN!$L$8:$P$20,MATCH(Werte_SonderAuswertung!$A26,DROPDOWN!$L$8:$L$20,0),5),"")</f>
        <v/>
      </c>
      <c r="D26" s="16" t="str">
        <f>Filter_SonderKriterienpruefung!M20</f>
        <v/>
      </c>
      <c r="E26" s="15" t="str">
        <f>Filter_SonderKriterienpruefung!O20</f>
        <v/>
      </c>
      <c r="F26" s="135" t="str">
        <f t="shared" si="1"/>
        <v/>
      </c>
      <c r="G26" s="30" t="str">
        <f t="shared" si="2"/>
        <v/>
      </c>
      <c r="H26" s="30" t="str">
        <f t="shared" si="3"/>
        <v/>
      </c>
      <c r="I26" s="30" t="str">
        <f t="shared" si="4"/>
        <v/>
      </c>
      <c r="J26" s="30" t="str">
        <f t="shared" si="5"/>
        <v/>
      </c>
      <c r="K26" s="30" t="str">
        <f t="shared" si="6"/>
        <v/>
      </c>
      <c r="L26" s="4" t="str">
        <f>IF($E26="","",COUNT(INDEX(Schritt5_Gruppenbewertung!$G$13:$G$53,$R26):INDEX(Schritt5_Gruppenbewertung!$Z$13:$Z$53,$R26)))</f>
        <v/>
      </c>
      <c r="M26" s="112" t="str">
        <f t="shared" si="0"/>
        <v/>
      </c>
      <c r="N26" s="112" t="str">
        <f t="shared" si="0"/>
        <v/>
      </c>
      <c r="O26" s="112" t="str">
        <f t="shared" si="0"/>
        <v/>
      </c>
      <c r="P26" s="112" t="str">
        <f t="shared" si="0"/>
        <v/>
      </c>
      <c r="Q26" s="112" t="str">
        <f t="shared" si="0"/>
        <v/>
      </c>
      <c r="R26" s="30" t="str">
        <f>IF(E26="","",MATCH(E26,Schritt5_Gruppenbewertung!$D$13:$D$53,0))</f>
        <v/>
      </c>
      <c r="S26" s="92" t="str">
        <f>IF($E26="","",IF(INDEX(Schritt5_Gruppenbewertung!$G$13:$Z$53,MATCH($E26,Schritt5_Gruppenbewertung!$D$13:$D$53,0),MATCH(S$5,Schritt5_Gruppenbewertung!$G$11:$Z$11,0))="","",INDEX(Schritt5_Gruppenbewertung!$G$13:$Z$53,MATCH($E26,Schritt5_Gruppenbewertung!$D$13:$D$53,0),MATCH(S$5,Schritt5_Gruppenbewertung!$G$11:$Z$11,0))))</f>
        <v/>
      </c>
      <c r="T26" s="92" t="str">
        <f>IF($E26="","",IF(INDEX(Schritt5_Gruppenbewertung!$G$13:$Z$53,MATCH($E26,Schritt5_Gruppenbewertung!$D$13:$D$53,0),MATCH(T$5,Schritt5_Gruppenbewertung!$G$11:$Z$11,0))="","",INDEX(Schritt5_Gruppenbewertung!$G$13:$Z$53,MATCH($E26,Schritt5_Gruppenbewertung!$D$13:$D$53,0),MATCH(T$5,Schritt5_Gruppenbewertung!$G$11:$Z$11,0))))</f>
        <v/>
      </c>
      <c r="U26" s="92" t="str">
        <f>IF($E26="","",IF(INDEX(Schritt5_Gruppenbewertung!$G$13:$Z$53,MATCH($E26,Schritt5_Gruppenbewertung!$D$13:$D$53,0),MATCH(U$5,Schritt5_Gruppenbewertung!$G$11:$Z$11,0))="","",INDEX(Schritt5_Gruppenbewertung!$G$13:$Z$53,MATCH($E26,Schritt5_Gruppenbewertung!$D$13:$D$53,0),MATCH(U$5,Schritt5_Gruppenbewertung!$G$11:$Z$11,0))))</f>
        <v/>
      </c>
      <c r="V26" s="92" t="str">
        <f>IF($E26="","",IF(INDEX(Schritt5_Gruppenbewertung!$G$13:$Z$53,MATCH($E26,Schritt5_Gruppenbewertung!$D$13:$D$53,0),MATCH(V$5,Schritt5_Gruppenbewertung!$G$11:$Z$11,0))="","",INDEX(Schritt5_Gruppenbewertung!$G$13:$Z$53,MATCH($E26,Schritt5_Gruppenbewertung!$D$13:$D$53,0),MATCH(V$5,Schritt5_Gruppenbewertung!$G$11:$Z$11,0))))</f>
        <v/>
      </c>
      <c r="W26" s="92" t="str">
        <f>IF($E26="","",IF(INDEX(Schritt5_Gruppenbewertung!$G$13:$Z$53,MATCH($E26,Schritt5_Gruppenbewertung!$D$13:$D$53,0),MATCH(W$5,Schritt5_Gruppenbewertung!$G$11:$Z$11,0))="","",INDEX(Schritt5_Gruppenbewertung!$G$13:$Z$53,MATCH($E26,Schritt5_Gruppenbewertung!$D$13:$D$53,0),MATCH(W$5,Schritt5_Gruppenbewertung!$G$11:$Z$11,0))))</f>
        <v/>
      </c>
      <c r="X26" s="92" t="str">
        <f>IF($E26="","",IF(INDEX(Schritt5_Gruppenbewertung!$G$13:$Z$53,MATCH($E26,Schritt5_Gruppenbewertung!$D$13:$D$53,0),MATCH(X$5,Schritt5_Gruppenbewertung!$G$11:$Z$11,0))="","",INDEX(Schritt5_Gruppenbewertung!$G$13:$Z$53,MATCH($E26,Schritt5_Gruppenbewertung!$D$13:$D$53,0),MATCH(X$5,Schritt5_Gruppenbewertung!$G$11:$Z$11,0))))</f>
        <v/>
      </c>
      <c r="Y26" s="92" t="str">
        <f>IF($E26="","",IF(INDEX(Schritt5_Gruppenbewertung!$G$13:$Z$53,MATCH($E26,Schritt5_Gruppenbewertung!$D$13:$D$53,0),MATCH(Y$5,Schritt5_Gruppenbewertung!$G$11:$Z$11,0))="","",INDEX(Schritt5_Gruppenbewertung!$G$13:$Z$53,MATCH($E26,Schritt5_Gruppenbewertung!$D$13:$D$53,0),MATCH(Y$5,Schritt5_Gruppenbewertung!$G$11:$Z$11,0))))</f>
        <v/>
      </c>
      <c r="Z26" s="92" t="str">
        <f>IF($E26="","",IF(INDEX(Schritt5_Gruppenbewertung!$G$13:$Z$53,MATCH($E26,Schritt5_Gruppenbewertung!$D$13:$D$53,0),MATCH(Z$5,Schritt5_Gruppenbewertung!$G$11:$Z$11,0))="","",INDEX(Schritt5_Gruppenbewertung!$G$13:$Z$53,MATCH($E26,Schritt5_Gruppenbewertung!$D$13:$D$53,0),MATCH(Z$5,Schritt5_Gruppenbewertung!$G$11:$Z$11,0))))</f>
        <v/>
      </c>
      <c r="AA26" s="92" t="str">
        <f>IF($E26="","",IF(INDEX(Schritt5_Gruppenbewertung!$G$13:$Z$53,MATCH($E26,Schritt5_Gruppenbewertung!$D$13:$D$53,0),MATCH(AA$5,Schritt5_Gruppenbewertung!$G$11:$Z$11,0))="","",INDEX(Schritt5_Gruppenbewertung!$G$13:$Z$53,MATCH($E26,Schritt5_Gruppenbewertung!$D$13:$D$53,0),MATCH(AA$5,Schritt5_Gruppenbewertung!$G$11:$Z$11,0))))</f>
        <v/>
      </c>
      <c r="AB26" s="92" t="str">
        <f>IF($E26="","",IF(INDEX(Schritt5_Gruppenbewertung!$G$13:$Z$53,MATCH($E26,Schritt5_Gruppenbewertung!$D$13:$D$53,0),MATCH(AB$5,Schritt5_Gruppenbewertung!$G$11:$Z$11,0))="","",INDEX(Schritt5_Gruppenbewertung!$G$13:$Z$53,MATCH($E26,Schritt5_Gruppenbewertung!$D$13:$D$53,0),MATCH(AB$5,Schritt5_Gruppenbewertung!$G$11:$Z$11,0))))</f>
        <v/>
      </c>
      <c r="AC26" s="92" t="str">
        <f>IF($E26="","",IF(INDEX(Schritt5_Gruppenbewertung!$G$13:$Z$53,MATCH($E26,Schritt5_Gruppenbewertung!$D$13:$D$53,0),MATCH(AC$5,Schritt5_Gruppenbewertung!$G$11:$Z$11,0))="","",INDEX(Schritt5_Gruppenbewertung!$G$13:$Z$53,MATCH($E26,Schritt5_Gruppenbewertung!$D$13:$D$53,0),MATCH(AC$5,Schritt5_Gruppenbewertung!$G$11:$Z$11,0))))</f>
        <v/>
      </c>
      <c r="AD26" s="92" t="str">
        <f>IF($E26="","",IF(INDEX(Schritt5_Gruppenbewertung!$G$13:$Z$53,MATCH($E26,Schritt5_Gruppenbewertung!$D$13:$D$53,0),MATCH(AD$5,Schritt5_Gruppenbewertung!$G$11:$Z$11,0))="","",INDEX(Schritt5_Gruppenbewertung!$G$13:$Z$53,MATCH($E26,Schritt5_Gruppenbewertung!$D$13:$D$53,0),MATCH(AD$5,Schritt5_Gruppenbewertung!$G$11:$Z$11,0))))</f>
        <v/>
      </c>
      <c r="AE26" s="92" t="str">
        <f>IF($E26="","",IF(INDEX(Schritt5_Gruppenbewertung!$G$13:$Z$53,MATCH($E26,Schritt5_Gruppenbewertung!$D$13:$D$53,0),MATCH(AE$5,Schritt5_Gruppenbewertung!$G$11:$Z$11,0))="","",INDEX(Schritt5_Gruppenbewertung!$G$13:$Z$53,MATCH($E26,Schritt5_Gruppenbewertung!$D$13:$D$53,0),MATCH(AE$5,Schritt5_Gruppenbewertung!$G$11:$Z$11,0))))</f>
        <v/>
      </c>
      <c r="AF26" s="92" t="str">
        <f>IF($E26="","",IF(INDEX(Schritt5_Gruppenbewertung!$G$13:$Z$53,MATCH($E26,Schritt5_Gruppenbewertung!$D$13:$D$53,0),MATCH(AF$5,Schritt5_Gruppenbewertung!$G$11:$Z$11,0))="","",INDEX(Schritt5_Gruppenbewertung!$G$13:$Z$53,MATCH($E26,Schritt5_Gruppenbewertung!$D$13:$D$53,0),MATCH(AF$5,Schritt5_Gruppenbewertung!$G$11:$Z$11,0))))</f>
        <v/>
      </c>
      <c r="AG26" s="92" t="str">
        <f>IF($E26="","",IF(INDEX(Schritt5_Gruppenbewertung!$G$13:$Z$53,MATCH($E26,Schritt5_Gruppenbewertung!$D$13:$D$53,0),MATCH(AG$5,Schritt5_Gruppenbewertung!$G$11:$Z$11,0))="","",INDEX(Schritt5_Gruppenbewertung!$G$13:$Z$53,MATCH($E26,Schritt5_Gruppenbewertung!$D$13:$D$53,0),MATCH(AG$5,Schritt5_Gruppenbewertung!$G$11:$Z$11,0))))</f>
        <v/>
      </c>
      <c r="AH26" s="92" t="str">
        <f>IF($E26="","",IF(INDEX(Schritt5_Gruppenbewertung!$G$13:$Z$53,MATCH($E26,Schritt5_Gruppenbewertung!$D$13:$D$53,0),MATCH(AH$5,Schritt5_Gruppenbewertung!$G$11:$Z$11,0))="","",INDEX(Schritt5_Gruppenbewertung!$G$13:$Z$53,MATCH($E26,Schritt5_Gruppenbewertung!$D$13:$D$53,0),MATCH(AH$5,Schritt5_Gruppenbewertung!$G$11:$Z$11,0))))</f>
        <v/>
      </c>
      <c r="AI26" s="92" t="str">
        <f>IF($E26="","",IF(INDEX(Schritt5_Gruppenbewertung!$G$13:$Z$53,MATCH($E26,Schritt5_Gruppenbewertung!$D$13:$D$53,0),MATCH(AI$5,Schritt5_Gruppenbewertung!$G$11:$Z$11,0))="","",INDEX(Schritt5_Gruppenbewertung!$G$13:$Z$53,MATCH($E26,Schritt5_Gruppenbewertung!$D$13:$D$53,0),MATCH(AI$5,Schritt5_Gruppenbewertung!$G$11:$Z$11,0))))</f>
        <v/>
      </c>
      <c r="AJ26" s="92" t="str">
        <f>IF($E26="","",IF(INDEX(Schritt5_Gruppenbewertung!$G$13:$Z$53,MATCH($E26,Schritt5_Gruppenbewertung!$D$13:$D$53,0),MATCH(AJ$5,Schritt5_Gruppenbewertung!$G$11:$Z$11,0))="","",INDEX(Schritt5_Gruppenbewertung!$G$13:$Z$53,MATCH($E26,Schritt5_Gruppenbewertung!$D$13:$D$53,0),MATCH(AJ$5,Schritt5_Gruppenbewertung!$G$11:$Z$11,0))))</f>
        <v/>
      </c>
      <c r="AK26" s="92" t="str">
        <f>IF($E26="","",IF(INDEX(Schritt5_Gruppenbewertung!$G$13:$Z$53,MATCH($E26,Schritt5_Gruppenbewertung!$D$13:$D$53,0),MATCH(AK$5,Schritt5_Gruppenbewertung!$G$11:$Z$11,0))="","",INDEX(Schritt5_Gruppenbewertung!$G$13:$Z$53,MATCH($E26,Schritt5_Gruppenbewertung!$D$13:$D$53,0),MATCH(AK$5,Schritt5_Gruppenbewertung!$G$11:$Z$11,0))))</f>
        <v/>
      </c>
      <c r="AL26" s="92" t="str">
        <f>IF($E26="","",IF(INDEX(Schritt5_Gruppenbewertung!$G$13:$Z$53,MATCH($E26,Schritt5_Gruppenbewertung!$D$13:$D$53,0),MATCH(AL$5,Schritt5_Gruppenbewertung!$G$11:$Z$11,0))="","",INDEX(Schritt5_Gruppenbewertung!$G$13:$Z$53,MATCH($E26,Schritt5_Gruppenbewertung!$D$13:$D$53,0),MATCH(AL$5,Schritt5_Gruppenbewertung!$G$11:$Z$11,0))))</f>
        <v/>
      </c>
      <c r="AN26" s="239" t="str">
        <f t="shared" si="7"/>
        <v xml:space="preserve"> </v>
      </c>
    </row>
    <row r="27" spans="1:40" x14ac:dyDescent="0.25">
      <c r="A27" s="33" t="str">
        <f>Filter_SonderKriterienpruefung!N21</f>
        <v/>
      </c>
      <c r="B27" s="33" t="str">
        <f>IFERROR(INDEX(DROPDOWN!$L$8:$O$20,MATCH(Werte_SonderAuswertung!$A27,DROPDOWN!$L$8:$L$20,0),4),"")</f>
        <v/>
      </c>
      <c r="C27" s="33" t="str">
        <f>IFERROR(INDEX(DROPDOWN!$L$8:$P$20,MATCH(Werte_SonderAuswertung!$A27,DROPDOWN!$L$8:$L$20,0),5),"")</f>
        <v/>
      </c>
      <c r="D27" s="16" t="str">
        <f>Filter_SonderKriterienpruefung!M21</f>
        <v/>
      </c>
      <c r="E27" s="15" t="str">
        <f>Filter_SonderKriterienpruefung!O21</f>
        <v/>
      </c>
      <c r="F27" s="135" t="str">
        <f t="shared" si="1"/>
        <v/>
      </c>
      <c r="G27" s="30" t="str">
        <f t="shared" si="2"/>
        <v/>
      </c>
      <c r="H27" s="30" t="str">
        <f t="shared" si="3"/>
        <v/>
      </c>
      <c r="I27" s="30" t="str">
        <f t="shared" si="4"/>
        <v/>
      </c>
      <c r="J27" s="30" t="str">
        <f t="shared" si="5"/>
        <v/>
      </c>
      <c r="K27" s="30" t="str">
        <f t="shared" si="6"/>
        <v/>
      </c>
      <c r="L27" s="4" t="str">
        <f>IF($E27="","",COUNT(INDEX(Schritt5_Gruppenbewertung!$G$13:$G$53,$R27):INDEX(Schritt5_Gruppenbewertung!$Z$13:$Z$53,$R27)))</f>
        <v/>
      </c>
      <c r="M27" s="112" t="str">
        <f t="shared" si="0"/>
        <v/>
      </c>
      <c r="N27" s="112" t="str">
        <f t="shared" si="0"/>
        <v/>
      </c>
      <c r="O27" s="112" t="str">
        <f t="shared" si="0"/>
        <v/>
      </c>
      <c r="P27" s="112" t="str">
        <f t="shared" si="0"/>
        <v/>
      </c>
      <c r="Q27" s="112" t="str">
        <f t="shared" si="0"/>
        <v/>
      </c>
      <c r="R27" s="30" t="str">
        <f>IF(E27="","",MATCH(E27,Schritt5_Gruppenbewertung!$D$13:$D$53,0))</f>
        <v/>
      </c>
      <c r="S27" s="92" t="str">
        <f>IF($E27="","",IF(INDEX(Schritt5_Gruppenbewertung!$G$13:$Z$53,MATCH($E27,Schritt5_Gruppenbewertung!$D$13:$D$53,0),MATCH(S$5,Schritt5_Gruppenbewertung!$G$11:$Z$11,0))="","",INDEX(Schritt5_Gruppenbewertung!$G$13:$Z$53,MATCH($E27,Schritt5_Gruppenbewertung!$D$13:$D$53,0),MATCH(S$5,Schritt5_Gruppenbewertung!$G$11:$Z$11,0))))</f>
        <v/>
      </c>
      <c r="T27" s="92" t="str">
        <f>IF($E27="","",IF(INDEX(Schritt5_Gruppenbewertung!$G$13:$Z$53,MATCH($E27,Schritt5_Gruppenbewertung!$D$13:$D$53,0),MATCH(T$5,Schritt5_Gruppenbewertung!$G$11:$Z$11,0))="","",INDEX(Schritt5_Gruppenbewertung!$G$13:$Z$53,MATCH($E27,Schritt5_Gruppenbewertung!$D$13:$D$53,0),MATCH(T$5,Schritt5_Gruppenbewertung!$G$11:$Z$11,0))))</f>
        <v/>
      </c>
      <c r="U27" s="92" t="str">
        <f>IF($E27="","",IF(INDEX(Schritt5_Gruppenbewertung!$G$13:$Z$53,MATCH($E27,Schritt5_Gruppenbewertung!$D$13:$D$53,0),MATCH(U$5,Schritt5_Gruppenbewertung!$G$11:$Z$11,0))="","",INDEX(Schritt5_Gruppenbewertung!$G$13:$Z$53,MATCH($E27,Schritt5_Gruppenbewertung!$D$13:$D$53,0),MATCH(U$5,Schritt5_Gruppenbewertung!$G$11:$Z$11,0))))</f>
        <v/>
      </c>
      <c r="V27" s="92" t="str">
        <f>IF($E27="","",IF(INDEX(Schritt5_Gruppenbewertung!$G$13:$Z$53,MATCH($E27,Schritt5_Gruppenbewertung!$D$13:$D$53,0),MATCH(V$5,Schritt5_Gruppenbewertung!$G$11:$Z$11,0))="","",INDEX(Schritt5_Gruppenbewertung!$G$13:$Z$53,MATCH($E27,Schritt5_Gruppenbewertung!$D$13:$D$53,0),MATCH(V$5,Schritt5_Gruppenbewertung!$G$11:$Z$11,0))))</f>
        <v/>
      </c>
      <c r="W27" s="92" t="str">
        <f>IF($E27="","",IF(INDEX(Schritt5_Gruppenbewertung!$G$13:$Z$53,MATCH($E27,Schritt5_Gruppenbewertung!$D$13:$D$53,0),MATCH(W$5,Schritt5_Gruppenbewertung!$G$11:$Z$11,0))="","",INDEX(Schritt5_Gruppenbewertung!$G$13:$Z$53,MATCH($E27,Schritt5_Gruppenbewertung!$D$13:$D$53,0),MATCH(W$5,Schritt5_Gruppenbewertung!$G$11:$Z$11,0))))</f>
        <v/>
      </c>
      <c r="X27" s="92" t="str">
        <f>IF($E27="","",IF(INDEX(Schritt5_Gruppenbewertung!$G$13:$Z$53,MATCH($E27,Schritt5_Gruppenbewertung!$D$13:$D$53,0),MATCH(X$5,Schritt5_Gruppenbewertung!$G$11:$Z$11,0))="","",INDEX(Schritt5_Gruppenbewertung!$G$13:$Z$53,MATCH($E27,Schritt5_Gruppenbewertung!$D$13:$D$53,0),MATCH(X$5,Schritt5_Gruppenbewertung!$G$11:$Z$11,0))))</f>
        <v/>
      </c>
      <c r="Y27" s="92" t="str">
        <f>IF($E27="","",IF(INDEX(Schritt5_Gruppenbewertung!$G$13:$Z$53,MATCH($E27,Schritt5_Gruppenbewertung!$D$13:$D$53,0),MATCH(Y$5,Schritt5_Gruppenbewertung!$G$11:$Z$11,0))="","",INDEX(Schritt5_Gruppenbewertung!$G$13:$Z$53,MATCH($E27,Schritt5_Gruppenbewertung!$D$13:$D$53,0),MATCH(Y$5,Schritt5_Gruppenbewertung!$G$11:$Z$11,0))))</f>
        <v/>
      </c>
      <c r="Z27" s="92" t="str">
        <f>IF($E27="","",IF(INDEX(Schritt5_Gruppenbewertung!$G$13:$Z$53,MATCH($E27,Schritt5_Gruppenbewertung!$D$13:$D$53,0),MATCH(Z$5,Schritt5_Gruppenbewertung!$G$11:$Z$11,0))="","",INDEX(Schritt5_Gruppenbewertung!$G$13:$Z$53,MATCH($E27,Schritt5_Gruppenbewertung!$D$13:$D$53,0),MATCH(Z$5,Schritt5_Gruppenbewertung!$G$11:$Z$11,0))))</f>
        <v/>
      </c>
      <c r="AA27" s="92" t="str">
        <f>IF($E27="","",IF(INDEX(Schritt5_Gruppenbewertung!$G$13:$Z$53,MATCH($E27,Schritt5_Gruppenbewertung!$D$13:$D$53,0),MATCH(AA$5,Schritt5_Gruppenbewertung!$G$11:$Z$11,0))="","",INDEX(Schritt5_Gruppenbewertung!$G$13:$Z$53,MATCH($E27,Schritt5_Gruppenbewertung!$D$13:$D$53,0),MATCH(AA$5,Schritt5_Gruppenbewertung!$G$11:$Z$11,0))))</f>
        <v/>
      </c>
      <c r="AB27" s="92" t="str">
        <f>IF($E27="","",IF(INDEX(Schritt5_Gruppenbewertung!$G$13:$Z$53,MATCH($E27,Schritt5_Gruppenbewertung!$D$13:$D$53,0),MATCH(AB$5,Schritt5_Gruppenbewertung!$G$11:$Z$11,0))="","",INDEX(Schritt5_Gruppenbewertung!$G$13:$Z$53,MATCH($E27,Schritt5_Gruppenbewertung!$D$13:$D$53,0),MATCH(AB$5,Schritt5_Gruppenbewertung!$G$11:$Z$11,0))))</f>
        <v/>
      </c>
      <c r="AC27" s="92" t="str">
        <f>IF($E27="","",IF(INDEX(Schritt5_Gruppenbewertung!$G$13:$Z$53,MATCH($E27,Schritt5_Gruppenbewertung!$D$13:$D$53,0),MATCH(AC$5,Schritt5_Gruppenbewertung!$G$11:$Z$11,0))="","",INDEX(Schritt5_Gruppenbewertung!$G$13:$Z$53,MATCH($E27,Schritt5_Gruppenbewertung!$D$13:$D$53,0),MATCH(AC$5,Schritt5_Gruppenbewertung!$G$11:$Z$11,0))))</f>
        <v/>
      </c>
      <c r="AD27" s="92" t="str">
        <f>IF($E27="","",IF(INDEX(Schritt5_Gruppenbewertung!$G$13:$Z$53,MATCH($E27,Schritt5_Gruppenbewertung!$D$13:$D$53,0),MATCH(AD$5,Schritt5_Gruppenbewertung!$G$11:$Z$11,0))="","",INDEX(Schritt5_Gruppenbewertung!$G$13:$Z$53,MATCH($E27,Schritt5_Gruppenbewertung!$D$13:$D$53,0),MATCH(AD$5,Schritt5_Gruppenbewertung!$G$11:$Z$11,0))))</f>
        <v/>
      </c>
      <c r="AE27" s="92" t="str">
        <f>IF($E27="","",IF(INDEX(Schritt5_Gruppenbewertung!$G$13:$Z$53,MATCH($E27,Schritt5_Gruppenbewertung!$D$13:$D$53,0),MATCH(AE$5,Schritt5_Gruppenbewertung!$G$11:$Z$11,0))="","",INDEX(Schritt5_Gruppenbewertung!$G$13:$Z$53,MATCH($E27,Schritt5_Gruppenbewertung!$D$13:$D$53,0),MATCH(AE$5,Schritt5_Gruppenbewertung!$G$11:$Z$11,0))))</f>
        <v/>
      </c>
      <c r="AF27" s="92" t="str">
        <f>IF($E27="","",IF(INDEX(Schritt5_Gruppenbewertung!$G$13:$Z$53,MATCH($E27,Schritt5_Gruppenbewertung!$D$13:$D$53,0),MATCH(AF$5,Schritt5_Gruppenbewertung!$G$11:$Z$11,0))="","",INDEX(Schritt5_Gruppenbewertung!$G$13:$Z$53,MATCH($E27,Schritt5_Gruppenbewertung!$D$13:$D$53,0),MATCH(AF$5,Schritt5_Gruppenbewertung!$G$11:$Z$11,0))))</f>
        <v/>
      </c>
      <c r="AG27" s="92" t="str">
        <f>IF($E27="","",IF(INDEX(Schritt5_Gruppenbewertung!$G$13:$Z$53,MATCH($E27,Schritt5_Gruppenbewertung!$D$13:$D$53,0),MATCH(AG$5,Schritt5_Gruppenbewertung!$G$11:$Z$11,0))="","",INDEX(Schritt5_Gruppenbewertung!$G$13:$Z$53,MATCH($E27,Schritt5_Gruppenbewertung!$D$13:$D$53,0),MATCH(AG$5,Schritt5_Gruppenbewertung!$G$11:$Z$11,0))))</f>
        <v/>
      </c>
      <c r="AH27" s="92" t="str">
        <f>IF($E27="","",IF(INDEX(Schritt5_Gruppenbewertung!$G$13:$Z$53,MATCH($E27,Schritt5_Gruppenbewertung!$D$13:$D$53,0),MATCH(AH$5,Schritt5_Gruppenbewertung!$G$11:$Z$11,0))="","",INDEX(Schritt5_Gruppenbewertung!$G$13:$Z$53,MATCH($E27,Schritt5_Gruppenbewertung!$D$13:$D$53,0),MATCH(AH$5,Schritt5_Gruppenbewertung!$G$11:$Z$11,0))))</f>
        <v/>
      </c>
      <c r="AI27" s="92" t="str">
        <f>IF($E27="","",IF(INDEX(Schritt5_Gruppenbewertung!$G$13:$Z$53,MATCH($E27,Schritt5_Gruppenbewertung!$D$13:$D$53,0),MATCH(AI$5,Schritt5_Gruppenbewertung!$G$11:$Z$11,0))="","",INDEX(Schritt5_Gruppenbewertung!$G$13:$Z$53,MATCH($E27,Schritt5_Gruppenbewertung!$D$13:$D$53,0),MATCH(AI$5,Schritt5_Gruppenbewertung!$G$11:$Z$11,0))))</f>
        <v/>
      </c>
      <c r="AJ27" s="92" t="str">
        <f>IF($E27="","",IF(INDEX(Schritt5_Gruppenbewertung!$G$13:$Z$53,MATCH($E27,Schritt5_Gruppenbewertung!$D$13:$D$53,0),MATCH(AJ$5,Schritt5_Gruppenbewertung!$G$11:$Z$11,0))="","",INDEX(Schritt5_Gruppenbewertung!$G$13:$Z$53,MATCH($E27,Schritt5_Gruppenbewertung!$D$13:$D$53,0),MATCH(AJ$5,Schritt5_Gruppenbewertung!$G$11:$Z$11,0))))</f>
        <v/>
      </c>
      <c r="AK27" s="92" t="str">
        <f>IF($E27="","",IF(INDEX(Schritt5_Gruppenbewertung!$G$13:$Z$53,MATCH($E27,Schritt5_Gruppenbewertung!$D$13:$D$53,0),MATCH(AK$5,Schritt5_Gruppenbewertung!$G$11:$Z$11,0))="","",INDEX(Schritt5_Gruppenbewertung!$G$13:$Z$53,MATCH($E27,Schritt5_Gruppenbewertung!$D$13:$D$53,0),MATCH(AK$5,Schritt5_Gruppenbewertung!$G$11:$Z$11,0))))</f>
        <v/>
      </c>
      <c r="AL27" s="92" t="str">
        <f>IF($E27="","",IF(INDEX(Schritt5_Gruppenbewertung!$G$13:$Z$53,MATCH($E27,Schritt5_Gruppenbewertung!$D$13:$D$53,0),MATCH(AL$5,Schritt5_Gruppenbewertung!$G$11:$Z$11,0))="","",INDEX(Schritt5_Gruppenbewertung!$G$13:$Z$53,MATCH($E27,Schritt5_Gruppenbewertung!$D$13:$D$53,0),MATCH(AL$5,Schritt5_Gruppenbewertung!$G$11:$Z$11,0))))</f>
        <v/>
      </c>
      <c r="AN27" s="239" t="str">
        <f t="shared" si="7"/>
        <v xml:space="preserve"> </v>
      </c>
    </row>
    <row r="28" spans="1:40" x14ac:dyDescent="0.25">
      <c r="A28" s="33" t="str">
        <f>Filter_SonderKriterienpruefung!N22</f>
        <v/>
      </c>
      <c r="B28" s="33" t="str">
        <f>IFERROR(INDEX(DROPDOWN!$L$8:$O$20,MATCH(Werte_SonderAuswertung!$A28,DROPDOWN!$L$8:$L$20,0),4),"")</f>
        <v/>
      </c>
      <c r="C28" s="33" t="str">
        <f>IFERROR(INDEX(DROPDOWN!$L$8:$P$20,MATCH(Werte_SonderAuswertung!$A28,DROPDOWN!$L$8:$L$20,0),5),"")</f>
        <v/>
      </c>
      <c r="D28" s="16" t="str">
        <f>Filter_SonderKriterienpruefung!M22</f>
        <v/>
      </c>
      <c r="E28" s="15" t="str">
        <f>Filter_SonderKriterienpruefung!O22</f>
        <v/>
      </c>
      <c r="F28" s="135" t="str">
        <f t="shared" si="1"/>
        <v/>
      </c>
      <c r="G28" s="30" t="str">
        <f t="shared" si="2"/>
        <v/>
      </c>
      <c r="H28" s="30" t="str">
        <f t="shared" si="3"/>
        <v/>
      </c>
      <c r="I28" s="30" t="str">
        <f t="shared" si="4"/>
        <v/>
      </c>
      <c r="J28" s="30" t="str">
        <f t="shared" si="5"/>
        <v/>
      </c>
      <c r="K28" s="30" t="str">
        <f t="shared" si="6"/>
        <v/>
      </c>
      <c r="L28" s="4" t="str">
        <f>IF($E28="","",COUNT(INDEX(Schritt5_Gruppenbewertung!$G$13:$G$53,$R28):INDEX(Schritt5_Gruppenbewertung!$Z$13:$Z$53,$R28)))</f>
        <v/>
      </c>
      <c r="M28" s="112" t="str">
        <f t="shared" si="0"/>
        <v/>
      </c>
      <c r="N28" s="112" t="str">
        <f t="shared" si="0"/>
        <v/>
      </c>
      <c r="O28" s="112" t="str">
        <f t="shared" si="0"/>
        <v/>
      </c>
      <c r="P28" s="112" t="str">
        <f t="shared" si="0"/>
        <v/>
      </c>
      <c r="Q28" s="112" t="str">
        <f t="shared" si="0"/>
        <v/>
      </c>
      <c r="R28" s="30" t="str">
        <f>IF(E28="","",MATCH(E28,Schritt5_Gruppenbewertung!$D$13:$D$53,0))</f>
        <v/>
      </c>
      <c r="S28" s="92" t="str">
        <f>IF($E28="","",IF(INDEX(Schritt5_Gruppenbewertung!$G$13:$Z$53,MATCH($E28,Schritt5_Gruppenbewertung!$D$13:$D$53,0),MATCH(S$5,Schritt5_Gruppenbewertung!$G$11:$Z$11,0))="","",INDEX(Schritt5_Gruppenbewertung!$G$13:$Z$53,MATCH($E28,Schritt5_Gruppenbewertung!$D$13:$D$53,0),MATCH(S$5,Schritt5_Gruppenbewertung!$G$11:$Z$11,0))))</f>
        <v/>
      </c>
      <c r="T28" s="92" t="str">
        <f>IF($E28="","",IF(INDEX(Schritt5_Gruppenbewertung!$G$13:$Z$53,MATCH($E28,Schritt5_Gruppenbewertung!$D$13:$D$53,0),MATCH(T$5,Schritt5_Gruppenbewertung!$G$11:$Z$11,0))="","",INDEX(Schritt5_Gruppenbewertung!$G$13:$Z$53,MATCH($E28,Schritt5_Gruppenbewertung!$D$13:$D$53,0),MATCH(T$5,Schritt5_Gruppenbewertung!$G$11:$Z$11,0))))</f>
        <v/>
      </c>
      <c r="U28" s="92" t="str">
        <f>IF($E28="","",IF(INDEX(Schritt5_Gruppenbewertung!$G$13:$Z$53,MATCH($E28,Schritt5_Gruppenbewertung!$D$13:$D$53,0),MATCH(U$5,Schritt5_Gruppenbewertung!$G$11:$Z$11,0))="","",INDEX(Schritt5_Gruppenbewertung!$G$13:$Z$53,MATCH($E28,Schritt5_Gruppenbewertung!$D$13:$D$53,0),MATCH(U$5,Schritt5_Gruppenbewertung!$G$11:$Z$11,0))))</f>
        <v/>
      </c>
      <c r="V28" s="92" t="str">
        <f>IF($E28="","",IF(INDEX(Schritt5_Gruppenbewertung!$G$13:$Z$53,MATCH($E28,Schritt5_Gruppenbewertung!$D$13:$D$53,0),MATCH(V$5,Schritt5_Gruppenbewertung!$G$11:$Z$11,0))="","",INDEX(Schritt5_Gruppenbewertung!$G$13:$Z$53,MATCH($E28,Schritt5_Gruppenbewertung!$D$13:$D$53,0),MATCH(V$5,Schritt5_Gruppenbewertung!$G$11:$Z$11,0))))</f>
        <v/>
      </c>
      <c r="W28" s="92" t="str">
        <f>IF($E28="","",IF(INDEX(Schritt5_Gruppenbewertung!$G$13:$Z$53,MATCH($E28,Schritt5_Gruppenbewertung!$D$13:$D$53,0),MATCH(W$5,Schritt5_Gruppenbewertung!$G$11:$Z$11,0))="","",INDEX(Schritt5_Gruppenbewertung!$G$13:$Z$53,MATCH($E28,Schritt5_Gruppenbewertung!$D$13:$D$53,0),MATCH(W$5,Schritt5_Gruppenbewertung!$G$11:$Z$11,0))))</f>
        <v/>
      </c>
      <c r="X28" s="92" t="str">
        <f>IF($E28="","",IF(INDEX(Schritt5_Gruppenbewertung!$G$13:$Z$53,MATCH($E28,Schritt5_Gruppenbewertung!$D$13:$D$53,0),MATCH(X$5,Schritt5_Gruppenbewertung!$G$11:$Z$11,0))="","",INDEX(Schritt5_Gruppenbewertung!$G$13:$Z$53,MATCH($E28,Schritt5_Gruppenbewertung!$D$13:$D$53,0),MATCH(X$5,Schritt5_Gruppenbewertung!$G$11:$Z$11,0))))</f>
        <v/>
      </c>
      <c r="Y28" s="92" t="str">
        <f>IF($E28="","",IF(INDEX(Schritt5_Gruppenbewertung!$G$13:$Z$53,MATCH($E28,Schritt5_Gruppenbewertung!$D$13:$D$53,0),MATCH(Y$5,Schritt5_Gruppenbewertung!$G$11:$Z$11,0))="","",INDEX(Schritt5_Gruppenbewertung!$G$13:$Z$53,MATCH($E28,Schritt5_Gruppenbewertung!$D$13:$D$53,0),MATCH(Y$5,Schritt5_Gruppenbewertung!$G$11:$Z$11,0))))</f>
        <v/>
      </c>
      <c r="Z28" s="92" t="str">
        <f>IF($E28="","",IF(INDEX(Schritt5_Gruppenbewertung!$G$13:$Z$53,MATCH($E28,Schritt5_Gruppenbewertung!$D$13:$D$53,0),MATCH(Z$5,Schritt5_Gruppenbewertung!$G$11:$Z$11,0))="","",INDEX(Schritt5_Gruppenbewertung!$G$13:$Z$53,MATCH($E28,Schritt5_Gruppenbewertung!$D$13:$D$53,0),MATCH(Z$5,Schritt5_Gruppenbewertung!$G$11:$Z$11,0))))</f>
        <v/>
      </c>
      <c r="AA28" s="92" t="str">
        <f>IF($E28="","",IF(INDEX(Schritt5_Gruppenbewertung!$G$13:$Z$53,MATCH($E28,Schritt5_Gruppenbewertung!$D$13:$D$53,0),MATCH(AA$5,Schritt5_Gruppenbewertung!$G$11:$Z$11,0))="","",INDEX(Schritt5_Gruppenbewertung!$G$13:$Z$53,MATCH($E28,Schritt5_Gruppenbewertung!$D$13:$D$53,0),MATCH(AA$5,Schritt5_Gruppenbewertung!$G$11:$Z$11,0))))</f>
        <v/>
      </c>
      <c r="AB28" s="92" t="str">
        <f>IF($E28="","",IF(INDEX(Schritt5_Gruppenbewertung!$G$13:$Z$53,MATCH($E28,Schritt5_Gruppenbewertung!$D$13:$D$53,0),MATCH(AB$5,Schritt5_Gruppenbewertung!$G$11:$Z$11,0))="","",INDEX(Schritt5_Gruppenbewertung!$G$13:$Z$53,MATCH($E28,Schritt5_Gruppenbewertung!$D$13:$D$53,0),MATCH(AB$5,Schritt5_Gruppenbewertung!$G$11:$Z$11,0))))</f>
        <v/>
      </c>
      <c r="AC28" s="92" t="str">
        <f>IF($E28="","",IF(INDEX(Schritt5_Gruppenbewertung!$G$13:$Z$53,MATCH($E28,Schritt5_Gruppenbewertung!$D$13:$D$53,0),MATCH(AC$5,Schritt5_Gruppenbewertung!$G$11:$Z$11,0))="","",INDEX(Schritt5_Gruppenbewertung!$G$13:$Z$53,MATCH($E28,Schritt5_Gruppenbewertung!$D$13:$D$53,0),MATCH(AC$5,Schritt5_Gruppenbewertung!$G$11:$Z$11,0))))</f>
        <v/>
      </c>
      <c r="AD28" s="92" t="str">
        <f>IF($E28="","",IF(INDEX(Schritt5_Gruppenbewertung!$G$13:$Z$53,MATCH($E28,Schritt5_Gruppenbewertung!$D$13:$D$53,0),MATCH(AD$5,Schritt5_Gruppenbewertung!$G$11:$Z$11,0))="","",INDEX(Schritt5_Gruppenbewertung!$G$13:$Z$53,MATCH($E28,Schritt5_Gruppenbewertung!$D$13:$D$53,0),MATCH(AD$5,Schritt5_Gruppenbewertung!$G$11:$Z$11,0))))</f>
        <v/>
      </c>
      <c r="AE28" s="92" t="str">
        <f>IF($E28="","",IF(INDEX(Schritt5_Gruppenbewertung!$G$13:$Z$53,MATCH($E28,Schritt5_Gruppenbewertung!$D$13:$D$53,0),MATCH(AE$5,Schritt5_Gruppenbewertung!$G$11:$Z$11,0))="","",INDEX(Schritt5_Gruppenbewertung!$G$13:$Z$53,MATCH($E28,Schritt5_Gruppenbewertung!$D$13:$D$53,0),MATCH(AE$5,Schritt5_Gruppenbewertung!$G$11:$Z$11,0))))</f>
        <v/>
      </c>
      <c r="AF28" s="92" t="str">
        <f>IF($E28="","",IF(INDEX(Schritt5_Gruppenbewertung!$G$13:$Z$53,MATCH($E28,Schritt5_Gruppenbewertung!$D$13:$D$53,0),MATCH(AF$5,Schritt5_Gruppenbewertung!$G$11:$Z$11,0))="","",INDEX(Schritt5_Gruppenbewertung!$G$13:$Z$53,MATCH($E28,Schritt5_Gruppenbewertung!$D$13:$D$53,0),MATCH(AF$5,Schritt5_Gruppenbewertung!$G$11:$Z$11,0))))</f>
        <v/>
      </c>
      <c r="AG28" s="92" t="str">
        <f>IF($E28="","",IF(INDEX(Schritt5_Gruppenbewertung!$G$13:$Z$53,MATCH($E28,Schritt5_Gruppenbewertung!$D$13:$D$53,0),MATCH(AG$5,Schritt5_Gruppenbewertung!$G$11:$Z$11,0))="","",INDEX(Schritt5_Gruppenbewertung!$G$13:$Z$53,MATCH($E28,Schritt5_Gruppenbewertung!$D$13:$D$53,0),MATCH(AG$5,Schritt5_Gruppenbewertung!$G$11:$Z$11,0))))</f>
        <v/>
      </c>
      <c r="AH28" s="92" t="str">
        <f>IF($E28="","",IF(INDEX(Schritt5_Gruppenbewertung!$G$13:$Z$53,MATCH($E28,Schritt5_Gruppenbewertung!$D$13:$D$53,0),MATCH(AH$5,Schritt5_Gruppenbewertung!$G$11:$Z$11,0))="","",INDEX(Schritt5_Gruppenbewertung!$G$13:$Z$53,MATCH($E28,Schritt5_Gruppenbewertung!$D$13:$D$53,0),MATCH(AH$5,Schritt5_Gruppenbewertung!$G$11:$Z$11,0))))</f>
        <v/>
      </c>
      <c r="AI28" s="92" t="str">
        <f>IF($E28="","",IF(INDEX(Schritt5_Gruppenbewertung!$G$13:$Z$53,MATCH($E28,Schritt5_Gruppenbewertung!$D$13:$D$53,0),MATCH(AI$5,Schritt5_Gruppenbewertung!$G$11:$Z$11,0))="","",INDEX(Schritt5_Gruppenbewertung!$G$13:$Z$53,MATCH($E28,Schritt5_Gruppenbewertung!$D$13:$D$53,0),MATCH(AI$5,Schritt5_Gruppenbewertung!$G$11:$Z$11,0))))</f>
        <v/>
      </c>
      <c r="AJ28" s="92" t="str">
        <f>IF($E28="","",IF(INDEX(Schritt5_Gruppenbewertung!$G$13:$Z$53,MATCH($E28,Schritt5_Gruppenbewertung!$D$13:$D$53,0),MATCH(AJ$5,Schritt5_Gruppenbewertung!$G$11:$Z$11,0))="","",INDEX(Schritt5_Gruppenbewertung!$G$13:$Z$53,MATCH($E28,Schritt5_Gruppenbewertung!$D$13:$D$53,0),MATCH(AJ$5,Schritt5_Gruppenbewertung!$G$11:$Z$11,0))))</f>
        <v/>
      </c>
      <c r="AK28" s="92" t="str">
        <f>IF($E28="","",IF(INDEX(Schritt5_Gruppenbewertung!$G$13:$Z$53,MATCH($E28,Schritt5_Gruppenbewertung!$D$13:$D$53,0),MATCH(AK$5,Schritt5_Gruppenbewertung!$G$11:$Z$11,0))="","",INDEX(Schritt5_Gruppenbewertung!$G$13:$Z$53,MATCH($E28,Schritt5_Gruppenbewertung!$D$13:$D$53,0),MATCH(AK$5,Schritt5_Gruppenbewertung!$G$11:$Z$11,0))))</f>
        <v/>
      </c>
      <c r="AL28" s="92" t="str">
        <f>IF($E28="","",IF(INDEX(Schritt5_Gruppenbewertung!$G$13:$Z$53,MATCH($E28,Schritt5_Gruppenbewertung!$D$13:$D$53,0),MATCH(AL$5,Schritt5_Gruppenbewertung!$G$11:$Z$11,0))="","",INDEX(Schritt5_Gruppenbewertung!$G$13:$Z$53,MATCH($E28,Schritt5_Gruppenbewertung!$D$13:$D$53,0),MATCH(AL$5,Schritt5_Gruppenbewertung!$G$11:$Z$11,0))))</f>
        <v/>
      </c>
      <c r="AN28" s="239" t="str">
        <f t="shared" si="7"/>
        <v xml:space="preserve"> </v>
      </c>
    </row>
    <row r="29" spans="1:40" x14ac:dyDescent="0.25">
      <c r="A29" s="33" t="str">
        <f>Filter_SonderKriterienpruefung!N23</f>
        <v/>
      </c>
      <c r="B29" s="33" t="str">
        <f>IFERROR(INDEX(DROPDOWN!$L$8:$O$20,MATCH(Werte_SonderAuswertung!$A29,DROPDOWN!$L$8:$L$20,0),4),"")</f>
        <v/>
      </c>
      <c r="C29" s="33" t="str">
        <f>IFERROR(INDEX(DROPDOWN!$L$8:$P$20,MATCH(Werte_SonderAuswertung!$A29,DROPDOWN!$L$8:$L$20,0),5),"")</f>
        <v/>
      </c>
      <c r="D29" s="16" t="str">
        <f>Filter_SonderKriterienpruefung!M23</f>
        <v/>
      </c>
      <c r="E29" s="15" t="str">
        <f>Filter_SonderKriterienpruefung!O23</f>
        <v/>
      </c>
      <c r="F29" s="135" t="str">
        <f t="shared" si="1"/>
        <v/>
      </c>
      <c r="G29" s="30" t="str">
        <f t="shared" si="2"/>
        <v/>
      </c>
      <c r="H29" s="30" t="str">
        <f t="shared" si="3"/>
        <v/>
      </c>
      <c r="I29" s="30" t="str">
        <f t="shared" si="4"/>
        <v/>
      </c>
      <c r="J29" s="30" t="str">
        <f t="shared" si="5"/>
        <v/>
      </c>
      <c r="K29" s="30" t="str">
        <f t="shared" si="6"/>
        <v/>
      </c>
      <c r="L29" s="4" t="str">
        <f>IF($E29="","",COUNT(INDEX(Schritt5_Gruppenbewertung!$G$13:$G$53,$R29):INDEX(Schritt5_Gruppenbewertung!$Z$13:$Z$53,$R29)))</f>
        <v/>
      </c>
      <c r="M29" s="112" t="str">
        <f t="shared" si="0"/>
        <v/>
      </c>
      <c r="N29" s="112" t="str">
        <f t="shared" si="0"/>
        <v/>
      </c>
      <c r="O29" s="112" t="str">
        <f t="shared" si="0"/>
        <v/>
      </c>
      <c r="P29" s="112" t="str">
        <f t="shared" si="0"/>
        <v/>
      </c>
      <c r="Q29" s="112" t="str">
        <f t="shared" si="0"/>
        <v/>
      </c>
      <c r="R29" s="30" t="str">
        <f>IF(E29="","",MATCH(E29,Schritt5_Gruppenbewertung!$D$13:$D$53,0))</f>
        <v/>
      </c>
      <c r="S29" s="92" t="str">
        <f>IF($E29="","",IF(INDEX(Schritt5_Gruppenbewertung!$G$13:$Z$53,MATCH($E29,Schritt5_Gruppenbewertung!$D$13:$D$53,0),MATCH(S$5,Schritt5_Gruppenbewertung!$G$11:$Z$11,0))="","",INDEX(Schritt5_Gruppenbewertung!$G$13:$Z$53,MATCH($E29,Schritt5_Gruppenbewertung!$D$13:$D$53,0),MATCH(S$5,Schritt5_Gruppenbewertung!$G$11:$Z$11,0))))</f>
        <v/>
      </c>
      <c r="T29" s="92" t="str">
        <f>IF($E29="","",IF(INDEX(Schritt5_Gruppenbewertung!$G$13:$Z$53,MATCH($E29,Schritt5_Gruppenbewertung!$D$13:$D$53,0),MATCH(T$5,Schritt5_Gruppenbewertung!$G$11:$Z$11,0))="","",INDEX(Schritt5_Gruppenbewertung!$G$13:$Z$53,MATCH($E29,Schritt5_Gruppenbewertung!$D$13:$D$53,0),MATCH(T$5,Schritt5_Gruppenbewertung!$G$11:$Z$11,0))))</f>
        <v/>
      </c>
      <c r="U29" s="92" t="str">
        <f>IF($E29="","",IF(INDEX(Schritt5_Gruppenbewertung!$G$13:$Z$53,MATCH($E29,Schritt5_Gruppenbewertung!$D$13:$D$53,0),MATCH(U$5,Schritt5_Gruppenbewertung!$G$11:$Z$11,0))="","",INDEX(Schritt5_Gruppenbewertung!$G$13:$Z$53,MATCH($E29,Schritt5_Gruppenbewertung!$D$13:$D$53,0),MATCH(U$5,Schritt5_Gruppenbewertung!$G$11:$Z$11,0))))</f>
        <v/>
      </c>
      <c r="V29" s="92" t="str">
        <f>IF($E29="","",IF(INDEX(Schritt5_Gruppenbewertung!$G$13:$Z$53,MATCH($E29,Schritt5_Gruppenbewertung!$D$13:$D$53,0),MATCH(V$5,Schritt5_Gruppenbewertung!$G$11:$Z$11,0))="","",INDEX(Schritt5_Gruppenbewertung!$G$13:$Z$53,MATCH($E29,Schritt5_Gruppenbewertung!$D$13:$D$53,0),MATCH(V$5,Schritt5_Gruppenbewertung!$G$11:$Z$11,0))))</f>
        <v/>
      </c>
      <c r="W29" s="92" t="str">
        <f>IF($E29="","",IF(INDEX(Schritt5_Gruppenbewertung!$G$13:$Z$53,MATCH($E29,Schritt5_Gruppenbewertung!$D$13:$D$53,0),MATCH(W$5,Schritt5_Gruppenbewertung!$G$11:$Z$11,0))="","",INDEX(Schritt5_Gruppenbewertung!$G$13:$Z$53,MATCH($E29,Schritt5_Gruppenbewertung!$D$13:$D$53,0),MATCH(W$5,Schritt5_Gruppenbewertung!$G$11:$Z$11,0))))</f>
        <v/>
      </c>
      <c r="X29" s="92" t="str">
        <f>IF($E29="","",IF(INDEX(Schritt5_Gruppenbewertung!$G$13:$Z$53,MATCH($E29,Schritt5_Gruppenbewertung!$D$13:$D$53,0),MATCH(X$5,Schritt5_Gruppenbewertung!$G$11:$Z$11,0))="","",INDEX(Schritt5_Gruppenbewertung!$G$13:$Z$53,MATCH($E29,Schritt5_Gruppenbewertung!$D$13:$D$53,0),MATCH(X$5,Schritt5_Gruppenbewertung!$G$11:$Z$11,0))))</f>
        <v/>
      </c>
      <c r="Y29" s="92" t="str">
        <f>IF($E29="","",IF(INDEX(Schritt5_Gruppenbewertung!$G$13:$Z$53,MATCH($E29,Schritt5_Gruppenbewertung!$D$13:$D$53,0),MATCH(Y$5,Schritt5_Gruppenbewertung!$G$11:$Z$11,0))="","",INDEX(Schritt5_Gruppenbewertung!$G$13:$Z$53,MATCH($E29,Schritt5_Gruppenbewertung!$D$13:$D$53,0),MATCH(Y$5,Schritt5_Gruppenbewertung!$G$11:$Z$11,0))))</f>
        <v/>
      </c>
      <c r="Z29" s="92" t="str">
        <f>IF($E29="","",IF(INDEX(Schritt5_Gruppenbewertung!$G$13:$Z$53,MATCH($E29,Schritt5_Gruppenbewertung!$D$13:$D$53,0),MATCH(Z$5,Schritt5_Gruppenbewertung!$G$11:$Z$11,0))="","",INDEX(Schritt5_Gruppenbewertung!$G$13:$Z$53,MATCH($E29,Schritt5_Gruppenbewertung!$D$13:$D$53,0),MATCH(Z$5,Schritt5_Gruppenbewertung!$G$11:$Z$11,0))))</f>
        <v/>
      </c>
      <c r="AA29" s="92" t="str">
        <f>IF($E29="","",IF(INDEX(Schritt5_Gruppenbewertung!$G$13:$Z$53,MATCH($E29,Schritt5_Gruppenbewertung!$D$13:$D$53,0),MATCH(AA$5,Schritt5_Gruppenbewertung!$G$11:$Z$11,0))="","",INDEX(Schritt5_Gruppenbewertung!$G$13:$Z$53,MATCH($E29,Schritt5_Gruppenbewertung!$D$13:$D$53,0),MATCH(AA$5,Schritt5_Gruppenbewertung!$G$11:$Z$11,0))))</f>
        <v/>
      </c>
      <c r="AB29" s="92" t="str">
        <f>IF($E29="","",IF(INDEX(Schritt5_Gruppenbewertung!$G$13:$Z$53,MATCH($E29,Schritt5_Gruppenbewertung!$D$13:$D$53,0),MATCH(AB$5,Schritt5_Gruppenbewertung!$G$11:$Z$11,0))="","",INDEX(Schritt5_Gruppenbewertung!$G$13:$Z$53,MATCH($E29,Schritt5_Gruppenbewertung!$D$13:$D$53,0),MATCH(AB$5,Schritt5_Gruppenbewertung!$G$11:$Z$11,0))))</f>
        <v/>
      </c>
      <c r="AC29" s="92" t="str">
        <f>IF($E29="","",IF(INDEX(Schritt5_Gruppenbewertung!$G$13:$Z$53,MATCH($E29,Schritt5_Gruppenbewertung!$D$13:$D$53,0),MATCH(AC$5,Schritt5_Gruppenbewertung!$G$11:$Z$11,0))="","",INDEX(Schritt5_Gruppenbewertung!$G$13:$Z$53,MATCH($E29,Schritt5_Gruppenbewertung!$D$13:$D$53,0),MATCH(AC$5,Schritt5_Gruppenbewertung!$G$11:$Z$11,0))))</f>
        <v/>
      </c>
      <c r="AD29" s="92" t="str">
        <f>IF($E29="","",IF(INDEX(Schritt5_Gruppenbewertung!$G$13:$Z$53,MATCH($E29,Schritt5_Gruppenbewertung!$D$13:$D$53,0),MATCH(AD$5,Schritt5_Gruppenbewertung!$G$11:$Z$11,0))="","",INDEX(Schritt5_Gruppenbewertung!$G$13:$Z$53,MATCH($E29,Schritt5_Gruppenbewertung!$D$13:$D$53,0),MATCH(AD$5,Schritt5_Gruppenbewertung!$G$11:$Z$11,0))))</f>
        <v/>
      </c>
      <c r="AE29" s="92" t="str">
        <f>IF($E29="","",IF(INDEX(Schritt5_Gruppenbewertung!$G$13:$Z$53,MATCH($E29,Schritt5_Gruppenbewertung!$D$13:$D$53,0),MATCH(AE$5,Schritt5_Gruppenbewertung!$G$11:$Z$11,0))="","",INDEX(Schritt5_Gruppenbewertung!$G$13:$Z$53,MATCH($E29,Schritt5_Gruppenbewertung!$D$13:$D$53,0),MATCH(AE$5,Schritt5_Gruppenbewertung!$G$11:$Z$11,0))))</f>
        <v/>
      </c>
      <c r="AF29" s="92" t="str">
        <f>IF($E29="","",IF(INDEX(Schritt5_Gruppenbewertung!$G$13:$Z$53,MATCH($E29,Schritt5_Gruppenbewertung!$D$13:$D$53,0),MATCH(AF$5,Schritt5_Gruppenbewertung!$G$11:$Z$11,0))="","",INDEX(Schritt5_Gruppenbewertung!$G$13:$Z$53,MATCH($E29,Schritt5_Gruppenbewertung!$D$13:$D$53,0),MATCH(AF$5,Schritt5_Gruppenbewertung!$G$11:$Z$11,0))))</f>
        <v/>
      </c>
      <c r="AG29" s="92" t="str">
        <f>IF($E29="","",IF(INDEX(Schritt5_Gruppenbewertung!$G$13:$Z$53,MATCH($E29,Schritt5_Gruppenbewertung!$D$13:$D$53,0),MATCH(AG$5,Schritt5_Gruppenbewertung!$G$11:$Z$11,0))="","",INDEX(Schritt5_Gruppenbewertung!$G$13:$Z$53,MATCH($E29,Schritt5_Gruppenbewertung!$D$13:$D$53,0),MATCH(AG$5,Schritt5_Gruppenbewertung!$G$11:$Z$11,0))))</f>
        <v/>
      </c>
      <c r="AH29" s="92" t="str">
        <f>IF($E29="","",IF(INDEX(Schritt5_Gruppenbewertung!$G$13:$Z$53,MATCH($E29,Schritt5_Gruppenbewertung!$D$13:$D$53,0),MATCH(AH$5,Schritt5_Gruppenbewertung!$G$11:$Z$11,0))="","",INDEX(Schritt5_Gruppenbewertung!$G$13:$Z$53,MATCH($E29,Schritt5_Gruppenbewertung!$D$13:$D$53,0),MATCH(AH$5,Schritt5_Gruppenbewertung!$G$11:$Z$11,0))))</f>
        <v/>
      </c>
      <c r="AI29" s="92" t="str">
        <f>IF($E29="","",IF(INDEX(Schritt5_Gruppenbewertung!$G$13:$Z$53,MATCH($E29,Schritt5_Gruppenbewertung!$D$13:$D$53,0),MATCH(AI$5,Schritt5_Gruppenbewertung!$G$11:$Z$11,0))="","",INDEX(Schritt5_Gruppenbewertung!$G$13:$Z$53,MATCH($E29,Schritt5_Gruppenbewertung!$D$13:$D$53,0),MATCH(AI$5,Schritt5_Gruppenbewertung!$G$11:$Z$11,0))))</f>
        <v/>
      </c>
      <c r="AJ29" s="92" t="str">
        <f>IF($E29="","",IF(INDEX(Schritt5_Gruppenbewertung!$G$13:$Z$53,MATCH($E29,Schritt5_Gruppenbewertung!$D$13:$D$53,0),MATCH(AJ$5,Schritt5_Gruppenbewertung!$G$11:$Z$11,0))="","",INDEX(Schritt5_Gruppenbewertung!$G$13:$Z$53,MATCH($E29,Schritt5_Gruppenbewertung!$D$13:$D$53,0),MATCH(AJ$5,Schritt5_Gruppenbewertung!$G$11:$Z$11,0))))</f>
        <v/>
      </c>
      <c r="AK29" s="92" t="str">
        <f>IF($E29="","",IF(INDEX(Schritt5_Gruppenbewertung!$G$13:$Z$53,MATCH($E29,Schritt5_Gruppenbewertung!$D$13:$D$53,0),MATCH(AK$5,Schritt5_Gruppenbewertung!$G$11:$Z$11,0))="","",INDEX(Schritt5_Gruppenbewertung!$G$13:$Z$53,MATCH($E29,Schritt5_Gruppenbewertung!$D$13:$D$53,0),MATCH(AK$5,Schritt5_Gruppenbewertung!$G$11:$Z$11,0))))</f>
        <v/>
      </c>
      <c r="AL29" s="92" t="str">
        <f>IF($E29="","",IF(INDEX(Schritt5_Gruppenbewertung!$G$13:$Z$53,MATCH($E29,Schritt5_Gruppenbewertung!$D$13:$D$53,0),MATCH(AL$5,Schritt5_Gruppenbewertung!$G$11:$Z$11,0))="","",INDEX(Schritt5_Gruppenbewertung!$G$13:$Z$53,MATCH($E29,Schritt5_Gruppenbewertung!$D$13:$D$53,0),MATCH(AL$5,Schritt5_Gruppenbewertung!$G$11:$Z$11,0))))</f>
        <v/>
      </c>
      <c r="AN29" s="239" t="str">
        <f t="shared" si="7"/>
        <v xml:space="preserve"> </v>
      </c>
    </row>
    <row r="30" spans="1:40" x14ac:dyDescent="0.25">
      <c r="A30" s="33" t="str">
        <f>Filter_SonderKriterienpruefung!N24</f>
        <v/>
      </c>
      <c r="B30" s="33" t="str">
        <f>IFERROR(INDEX(DROPDOWN!$L$8:$O$20,MATCH(Werte_SonderAuswertung!$A30,DROPDOWN!$L$8:$L$20,0),4),"")</f>
        <v/>
      </c>
      <c r="C30" s="33" t="str">
        <f>IFERROR(INDEX(DROPDOWN!$L$8:$P$20,MATCH(Werte_SonderAuswertung!$A30,DROPDOWN!$L$8:$L$20,0),5),"")</f>
        <v/>
      </c>
      <c r="D30" s="16" t="str">
        <f>Filter_SonderKriterienpruefung!M24</f>
        <v/>
      </c>
      <c r="E30" s="15" t="str">
        <f>Filter_SonderKriterienpruefung!O24</f>
        <v/>
      </c>
      <c r="F30" s="135" t="str">
        <f t="shared" si="1"/>
        <v/>
      </c>
      <c r="G30" s="30" t="str">
        <f t="shared" si="2"/>
        <v/>
      </c>
      <c r="H30" s="30" t="str">
        <f t="shared" si="3"/>
        <v/>
      </c>
      <c r="I30" s="30" t="str">
        <f t="shared" si="4"/>
        <v/>
      </c>
      <c r="J30" s="30" t="str">
        <f t="shared" si="5"/>
        <v/>
      </c>
      <c r="K30" s="30" t="str">
        <f t="shared" si="6"/>
        <v/>
      </c>
      <c r="L30" s="4" t="str">
        <f>IF($E30="","",COUNT(INDEX(Schritt5_Gruppenbewertung!$G$13:$G$53,$R30):INDEX(Schritt5_Gruppenbewertung!$Z$13:$Z$53,$R30)))</f>
        <v/>
      </c>
      <c r="M30" s="112" t="str">
        <f t="shared" si="0"/>
        <v/>
      </c>
      <c r="N30" s="112" t="str">
        <f t="shared" si="0"/>
        <v/>
      </c>
      <c r="O30" s="112" t="str">
        <f t="shared" si="0"/>
        <v/>
      </c>
      <c r="P30" s="112" t="str">
        <f t="shared" si="0"/>
        <v/>
      </c>
      <c r="Q30" s="112" t="str">
        <f t="shared" si="0"/>
        <v/>
      </c>
      <c r="R30" s="30" t="str">
        <f>IF(E30="","",MATCH(E30,Schritt5_Gruppenbewertung!$D$13:$D$53,0))</f>
        <v/>
      </c>
      <c r="S30" s="92" t="str">
        <f>IF($E30="","",IF(INDEX(Schritt5_Gruppenbewertung!$G$13:$Z$53,MATCH($E30,Schritt5_Gruppenbewertung!$D$13:$D$53,0),MATCH(S$5,Schritt5_Gruppenbewertung!$G$11:$Z$11,0))="","",INDEX(Schritt5_Gruppenbewertung!$G$13:$Z$53,MATCH($E30,Schritt5_Gruppenbewertung!$D$13:$D$53,0),MATCH(S$5,Schritt5_Gruppenbewertung!$G$11:$Z$11,0))))</f>
        <v/>
      </c>
      <c r="T30" s="92" t="str">
        <f>IF($E30="","",IF(INDEX(Schritt5_Gruppenbewertung!$G$13:$Z$53,MATCH($E30,Schritt5_Gruppenbewertung!$D$13:$D$53,0),MATCH(T$5,Schritt5_Gruppenbewertung!$G$11:$Z$11,0))="","",INDEX(Schritt5_Gruppenbewertung!$G$13:$Z$53,MATCH($E30,Schritt5_Gruppenbewertung!$D$13:$D$53,0),MATCH(T$5,Schritt5_Gruppenbewertung!$G$11:$Z$11,0))))</f>
        <v/>
      </c>
      <c r="U30" s="92" t="str">
        <f>IF($E30="","",IF(INDEX(Schritt5_Gruppenbewertung!$G$13:$Z$53,MATCH($E30,Schritt5_Gruppenbewertung!$D$13:$D$53,0),MATCH(U$5,Schritt5_Gruppenbewertung!$G$11:$Z$11,0))="","",INDEX(Schritt5_Gruppenbewertung!$G$13:$Z$53,MATCH($E30,Schritt5_Gruppenbewertung!$D$13:$D$53,0),MATCH(U$5,Schritt5_Gruppenbewertung!$G$11:$Z$11,0))))</f>
        <v/>
      </c>
      <c r="V30" s="92" t="str">
        <f>IF($E30="","",IF(INDEX(Schritt5_Gruppenbewertung!$G$13:$Z$53,MATCH($E30,Schritt5_Gruppenbewertung!$D$13:$D$53,0),MATCH(V$5,Schritt5_Gruppenbewertung!$G$11:$Z$11,0))="","",INDEX(Schritt5_Gruppenbewertung!$G$13:$Z$53,MATCH($E30,Schritt5_Gruppenbewertung!$D$13:$D$53,0),MATCH(V$5,Schritt5_Gruppenbewertung!$G$11:$Z$11,0))))</f>
        <v/>
      </c>
      <c r="W30" s="92" t="str">
        <f>IF($E30="","",IF(INDEX(Schritt5_Gruppenbewertung!$G$13:$Z$53,MATCH($E30,Schritt5_Gruppenbewertung!$D$13:$D$53,0),MATCH(W$5,Schritt5_Gruppenbewertung!$G$11:$Z$11,0))="","",INDEX(Schritt5_Gruppenbewertung!$G$13:$Z$53,MATCH($E30,Schritt5_Gruppenbewertung!$D$13:$D$53,0),MATCH(W$5,Schritt5_Gruppenbewertung!$G$11:$Z$11,0))))</f>
        <v/>
      </c>
      <c r="X30" s="92" t="str">
        <f>IF($E30="","",IF(INDEX(Schritt5_Gruppenbewertung!$G$13:$Z$53,MATCH($E30,Schritt5_Gruppenbewertung!$D$13:$D$53,0),MATCH(X$5,Schritt5_Gruppenbewertung!$G$11:$Z$11,0))="","",INDEX(Schritt5_Gruppenbewertung!$G$13:$Z$53,MATCH($E30,Schritt5_Gruppenbewertung!$D$13:$D$53,0),MATCH(X$5,Schritt5_Gruppenbewertung!$G$11:$Z$11,0))))</f>
        <v/>
      </c>
      <c r="Y30" s="92" t="str">
        <f>IF($E30="","",IF(INDEX(Schritt5_Gruppenbewertung!$G$13:$Z$53,MATCH($E30,Schritt5_Gruppenbewertung!$D$13:$D$53,0),MATCH(Y$5,Schritt5_Gruppenbewertung!$G$11:$Z$11,0))="","",INDEX(Schritt5_Gruppenbewertung!$G$13:$Z$53,MATCH($E30,Schritt5_Gruppenbewertung!$D$13:$D$53,0),MATCH(Y$5,Schritt5_Gruppenbewertung!$G$11:$Z$11,0))))</f>
        <v/>
      </c>
      <c r="Z30" s="92" t="str">
        <f>IF($E30="","",IF(INDEX(Schritt5_Gruppenbewertung!$G$13:$Z$53,MATCH($E30,Schritt5_Gruppenbewertung!$D$13:$D$53,0),MATCH(Z$5,Schritt5_Gruppenbewertung!$G$11:$Z$11,0))="","",INDEX(Schritt5_Gruppenbewertung!$G$13:$Z$53,MATCH($E30,Schritt5_Gruppenbewertung!$D$13:$D$53,0),MATCH(Z$5,Schritt5_Gruppenbewertung!$G$11:$Z$11,0))))</f>
        <v/>
      </c>
      <c r="AA30" s="92" t="str">
        <f>IF($E30="","",IF(INDEX(Schritt5_Gruppenbewertung!$G$13:$Z$53,MATCH($E30,Schritt5_Gruppenbewertung!$D$13:$D$53,0),MATCH(AA$5,Schritt5_Gruppenbewertung!$G$11:$Z$11,0))="","",INDEX(Schritt5_Gruppenbewertung!$G$13:$Z$53,MATCH($E30,Schritt5_Gruppenbewertung!$D$13:$D$53,0),MATCH(AA$5,Schritt5_Gruppenbewertung!$G$11:$Z$11,0))))</f>
        <v/>
      </c>
      <c r="AB30" s="92" t="str">
        <f>IF($E30="","",IF(INDEX(Schritt5_Gruppenbewertung!$G$13:$Z$53,MATCH($E30,Schritt5_Gruppenbewertung!$D$13:$D$53,0),MATCH(AB$5,Schritt5_Gruppenbewertung!$G$11:$Z$11,0))="","",INDEX(Schritt5_Gruppenbewertung!$G$13:$Z$53,MATCH($E30,Schritt5_Gruppenbewertung!$D$13:$D$53,0),MATCH(AB$5,Schritt5_Gruppenbewertung!$G$11:$Z$11,0))))</f>
        <v/>
      </c>
      <c r="AC30" s="92" t="str">
        <f>IF($E30="","",IF(INDEX(Schritt5_Gruppenbewertung!$G$13:$Z$53,MATCH($E30,Schritt5_Gruppenbewertung!$D$13:$D$53,0),MATCH(AC$5,Schritt5_Gruppenbewertung!$G$11:$Z$11,0))="","",INDEX(Schritt5_Gruppenbewertung!$G$13:$Z$53,MATCH($E30,Schritt5_Gruppenbewertung!$D$13:$D$53,0),MATCH(AC$5,Schritt5_Gruppenbewertung!$G$11:$Z$11,0))))</f>
        <v/>
      </c>
      <c r="AD30" s="92" t="str">
        <f>IF($E30="","",IF(INDEX(Schritt5_Gruppenbewertung!$G$13:$Z$53,MATCH($E30,Schritt5_Gruppenbewertung!$D$13:$D$53,0),MATCH(AD$5,Schritt5_Gruppenbewertung!$G$11:$Z$11,0))="","",INDEX(Schritt5_Gruppenbewertung!$G$13:$Z$53,MATCH($E30,Schritt5_Gruppenbewertung!$D$13:$D$53,0),MATCH(AD$5,Schritt5_Gruppenbewertung!$G$11:$Z$11,0))))</f>
        <v/>
      </c>
      <c r="AE30" s="92" t="str">
        <f>IF($E30="","",IF(INDEX(Schritt5_Gruppenbewertung!$G$13:$Z$53,MATCH($E30,Schritt5_Gruppenbewertung!$D$13:$D$53,0),MATCH(AE$5,Schritt5_Gruppenbewertung!$G$11:$Z$11,0))="","",INDEX(Schritt5_Gruppenbewertung!$G$13:$Z$53,MATCH($E30,Schritt5_Gruppenbewertung!$D$13:$D$53,0),MATCH(AE$5,Schritt5_Gruppenbewertung!$G$11:$Z$11,0))))</f>
        <v/>
      </c>
      <c r="AF30" s="92" t="str">
        <f>IF($E30="","",IF(INDEX(Schritt5_Gruppenbewertung!$G$13:$Z$53,MATCH($E30,Schritt5_Gruppenbewertung!$D$13:$D$53,0),MATCH(AF$5,Schritt5_Gruppenbewertung!$G$11:$Z$11,0))="","",INDEX(Schritt5_Gruppenbewertung!$G$13:$Z$53,MATCH($E30,Schritt5_Gruppenbewertung!$D$13:$D$53,0),MATCH(AF$5,Schritt5_Gruppenbewertung!$G$11:$Z$11,0))))</f>
        <v/>
      </c>
      <c r="AG30" s="92" t="str">
        <f>IF($E30="","",IF(INDEX(Schritt5_Gruppenbewertung!$G$13:$Z$53,MATCH($E30,Schritt5_Gruppenbewertung!$D$13:$D$53,0),MATCH(AG$5,Schritt5_Gruppenbewertung!$G$11:$Z$11,0))="","",INDEX(Schritt5_Gruppenbewertung!$G$13:$Z$53,MATCH($E30,Schritt5_Gruppenbewertung!$D$13:$D$53,0),MATCH(AG$5,Schritt5_Gruppenbewertung!$G$11:$Z$11,0))))</f>
        <v/>
      </c>
      <c r="AH30" s="92" t="str">
        <f>IF($E30="","",IF(INDEX(Schritt5_Gruppenbewertung!$G$13:$Z$53,MATCH($E30,Schritt5_Gruppenbewertung!$D$13:$D$53,0),MATCH(AH$5,Schritt5_Gruppenbewertung!$G$11:$Z$11,0))="","",INDEX(Schritt5_Gruppenbewertung!$G$13:$Z$53,MATCH($E30,Schritt5_Gruppenbewertung!$D$13:$D$53,0),MATCH(AH$5,Schritt5_Gruppenbewertung!$G$11:$Z$11,0))))</f>
        <v/>
      </c>
      <c r="AI30" s="92" t="str">
        <f>IF($E30="","",IF(INDEX(Schritt5_Gruppenbewertung!$G$13:$Z$53,MATCH($E30,Schritt5_Gruppenbewertung!$D$13:$D$53,0),MATCH(AI$5,Schritt5_Gruppenbewertung!$G$11:$Z$11,0))="","",INDEX(Schritt5_Gruppenbewertung!$G$13:$Z$53,MATCH($E30,Schritt5_Gruppenbewertung!$D$13:$D$53,0),MATCH(AI$5,Schritt5_Gruppenbewertung!$G$11:$Z$11,0))))</f>
        <v/>
      </c>
      <c r="AJ30" s="92" t="str">
        <f>IF($E30="","",IF(INDEX(Schritt5_Gruppenbewertung!$G$13:$Z$53,MATCH($E30,Schritt5_Gruppenbewertung!$D$13:$D$53,0),MATCH(AJ$5,Schritt5_Gruppenbewertung!$G$11:$Z$11,0))="","",INDEX(Schritt5_Gruppenbewertung!$G$13:$Z$53,MATCH($E30,Schritt5_Gruppenbewertung!$D$13:$D$53,0),MATCH(AJ$5,Schritt5_Gruppenbewertung!$G$11:$Z$11,0))))</f>
        <v/>
      </c>
      <c r="AK30" s="92" t="str">
        <f>IF($E30="","",IF(INDEX(Schritt5_Gruppenbewertung!$G$13:$Z$53,MATCH($E30,Schritt5_Gruppenbewertung!$D$13:$D$53,0),MATCH(AK$5,Schritt5_Gruppenbewertung!$G$11:$Z$11,0))="","",INDEX(Schritt5_Gruppenbewertung!$G$13:$Z$53,MATCH($E30,Schritt5_Gruppenbewertung!$D$13:$D$53,0),MATCH(AK$5,Schritt5_Gruppenbewertung!$G$11:$Z$11,0))))</f>
        <v/>
      </c>
      <c r="AL30" s="92" t="str">
        <f>IF($E30="","",IF(INDEX(Schritt5_Gruppenbewertung!$G$13:$Z$53,MATCH($E30,Schritt5_Gruppenbewertung!$D$13:$D$53,0),MATCH(AL$5,Schritt5_Gruppenbewertung!$G$11:$Z$11,0))="","",INDEX(Schritt5_Gruppenbewertung!$G$13:$Z$53,MATCH($E30,Schritt5_Gruppenbewertung!$D$13:$D$53,0),MATCH(AL$5,Schritt5_Gruppenbewertung!$G$11:$Z$11,0))))</f>
        <v/>
      </c>
      <c r="AN30" s="239" t="str">
        <f t="shared" si="7"/>
        <v xml:space="preserve"> </v>
      </c>
    </row>
    <row r="31" spans="1:40" x14ac:dyDescent="0.25">
      <c r="A31" s="33" t="str">
        <f>Filter_SonderKriterienpruefung!N25</f>
        <v/>
      </c>
      <c r="B31" s="33" t="str">
        <f>IFERROR(INDEX(DROPDOWN!$L$8:$O$20,MATCH(Werte_SonderAuswertung!$A31,DROPDOWN!$L$8:$L$20,0),4),"")</f>
        <v/>
      </c>
      <c r="C31" s="33" t="str">
        <f>IFERROR(INDEX(DROPDOWN!$L$8:$P$20,MATCH(Werte_SonderAuswertung!$A31,DROPDOWN!$L$8:$L$20,0),5),"")</f>
        <v/>
      </c>
      <c r="D31" s="16" t="str">
        <f>Filter_SonderKriterienpruefung!M25</f>
        <v/>
      </c>
      <c r="E31" s="15" t="str">
        <f>Filter_SonderKriterienpruefung!O25</f>
        <v/>
      </c>
      <c r="F31" s="135" t="str">
        <f t="shared" si="1"/>
        <v/>
      </c>
      <c r="G31" s="30" t="str">
        <f t="shared" si="2"/>
        <v/>
      </c>
      <c r="H31" s="30" t="str">
        <f t="shared" si="3"/>
        <v/>
      </c>
      <c r="I31" s="30" t="str">
        <f t="shared" si="4"/>
        <v/>
      </c>
      <c r="J31" s="30" t="str">
        <f t="shared" si="5"/>
        <v/>
      </c>
      <c r="K31" s="30" t="str">
        <f t="shared" si="6"/>
        <v/>
      </c>
      <c r="L31" s="4" t="str">
        <f>IF($E31="","",COUNT(INDEX(Schritt5_Gruppenbewertung!$G$13:$G$53,$R31):INDEX(Schritt5_Gruppenbewertung!$Z$13:$Z$53,$R31)))</f>
        <v/>
      </c>
      <c r="M31" s="112" t="str">
        <f t="shared" si="0"/>
        <v/>
      </c>
      <c r="N31" s="112" t="str">
        <f t="shared" si="0"/>
        <v/>
      </c>
      <c r="O31" s="112" t="str">
        <f t="shared" si="0"/>
        <v/>
      </c>
      <c r="P31" s="112" t="str">
        <f t="shared" si="0"/>
        <v/>
      </c>
      <c r="Q31" s="112" t="str">
        <f t="shared" si="0"/>
        <v/>
      </c>
      <c r="R31" s="30" t="str">
        <f>IF(E31="","",MATCH(E31,Schritt5_Gruppenbewertung!$D$13:$D$53,0))</f>
        <v/>
      </c>
      <c r="S31" s="92" t="str">
        <f>IF($E31="","",IF(INDEX(Schritt5_Gruppenbewertung!$G$13:$Z$53,MATCH($E31,Schritt5_Gruppenbewertung!$D$13:$D$53,0),MATCH(S$5,Schritt5_Gruppenbewertung!$G$11:$Z$11,0))="","",INDEX(Schritt5_Gruppenbewertung!$G$13:$Z$53,MATCH($E31,Schritt5_Gruppenbewertung!$D$13:$D$53,0),MATCH(S$5,Schritt5_Gruppenbewertung!$G$11:$Z$11,0))))</f>
        <v/>
      </c>
      <c r="T31" s="92" t="str">
        <f>IF($E31="","",IF(INDEX(Schritt5_Gruppenbewertung!$G$13:$Z$53,MATCH($E31,Schritt5_Gruppenbewertung!$D$13:$D$53,0),MATCH(T$5,Schritt5_Gruppenbewertung!$G$11:$Z$11,0))="","",INDEX(Schritt5_Gruppenbewertung!$G$13:$Z$53,MATCH($E31,Schritt5_Gruppenbewertung!$D$13:$D$53,0),MATCH(T$5,Schritt5_Gruppenbewertung!$G$11:$Z$11,0))))</f>
        <v/>
      </c>
      <c r="U31" s="92" t="str">
        <f>IF($E31="","",IF(INDEX(Schritt5_Gruppenbewertung!$G$13:$Z$53,MATCH($E31,Schritt5_Gruppenbewertung!$D$13:$D$53,0),MATCH(U$5,Schritt5_Gruppenbewertung!$G$11:$Z$11,0))="","",INDEX(Schritt5_Gruppenbewertung!$G$13:$Z$53,MATCH($E31,Schritt5_Gruppenbewertung!$D$13:$D$53,0),MATCH(U$5,Schritt5_Gruppenbewertung!$G$11:$Z$11,0))))</f>
        <v/>
      </c>
      <c r="V31" s="92" t="str">
        <f>IF($E31="","",IF(INDEX(Schritt5_Gruppenbewertung!$G$13:$Z$53,MATCH($E31,Schritt5_Gruppenbewertung!$D$13:$D$53,0),MATCH(V$5,Schritt5_Gruppenbewertung!$G$11:$Z$11,0))="","",INDEX(Schritt5_Gruppenbewertung!$G$13:$Z$53,MATCH($E31,Schritt5_Gruppenbewertung!$D$13:$D$53,0),MATCH(V$5,Schritt5_Gruppenbewertung!$G$11:$Z$11,0))))</f>
        <v/>
      </c>
      <c r="W31" s="92" t="str">
        <f>IF($E31="","",IF(INDEX(Schritt5_Gruppenbewertung!$G$13:$Z$53,MATCH($E31,Schritt5_Gruppenbewertung!$D$13:$D$53,0),MATCH(W$5,Schritt5_Gruppenbewertung!$G$11:$Z$11,0))="","",INDEX(Schritt5_Gruppenbewertung!$G$13:$Z$53,MATCH($E31,Schritt5_Gruppenbewertung!$D$13:$D$53,0),MATCH(W$5,Schritt5_Gruppenbewertung!$G$11:$Z$11,0))))</f>
        <v/>
      </c>
      <c r="X31" s="92" t="str">
        <f>IF($E31="","",IF(INDEX(Schritt5_Gruppenbewertung!$G$13:$Z$53,MATCH($E31,Schritt5_Gruppenbewertung!$D$13:$D$53,0),MATCH(X$5,Schritt5_Gruppenbewertung!$G$11:$Z$11,0))="","",INDEX(Schritt5_Gruppenbewertung!$G$13:$Z$53,MATCH($E31,Schritt5_Gruppenbewertung!$D$13:$D$53,0),MATCH(X$5,Schritt5_Gruppenbewertung!$G$11:$Z$11,0))))</f>
        <v/>
      </c>
      <c r="Y31" s="92" t="str">
        <f>IF($E31="","",IF(INDEX(Schritt5_Gruppenbewertung!$G$13:$Z$53,MATCH($E31,Schritt5_Gruppenbewertung!$D$13:$D$53,0),MATCH(Y$5,Schritt5_Gruppenbewertung!$G$11:$Z$11,0))="","",INDEX(Schritt5_Gruppenbewertung!$G$13:$Z$53,MATCH($E31,Schritt5_Gruppenbewertung!$D$13:$D$53,0),MATCH(Y$5,Schritt5_Gruppenbewertung!$G$11:$Z$11,0))))</f>
        <v/>
      </c>
      <c r="Z31" s="92" t="str">
        <f>IF($E31="","",IF(INDEX(Schritt5_Gruppenbewertung!$G$13:$Z$53,MATCH($E31,Schritt5_Gruppenbewertung!$D$13:$D$53,0),MATCH(Z$5,Schritt5_Gruppenbewertung!$G$11:$Z$11,0))="","",INDEX(Schritt5_Gruppenbewertung!$G$13:$Z$53,MATCH($E31,Schritt5_Gruppenbewertung!$D$13:$D$53,0),MATCH(Z$5,Schritt5_Gruppenbewertung!$G$11:$Z$11,0))))</f>
        <v/>
      </c>
      <c r="AA31" s="92" t="str">
        <f>IF($E31="","",IF(INDEX(Schritt5_Gruppenbewertung!$G$13:$Z$53,MATCH($E31,Schritt5_Gruppenbewertung!$D$13:$D$53,0),MATCH(AA$5,Schritt5_Gruppenbewertung!$G$11:$Z$11,0))="","",INDEX(Schritt5_Gruppenbewertung!$G$13:$Z$53,MATCH($E31,Schritt5_Gruppenbewertung!$D$13:$D$53,0),MATCH(AA$5,Schritt5_Gruppenbewertung!$G$11:$Z$11,0))))</f>
        <v/>
      </c>
      <c r="AB31" s="92" t="str">
        <f>IF($E31="","",IF(INDEX(Schritt5_Gruppenbewertung!$G$13:$Z$53,MATCH($E31,Schritt5_Gruppenbewertung!$D$13:$D$53,0),MATCH(AB$5,Schritt5_Gruppenbewertung!$G$11:$Z$11,0))="","",INDEX(Schritt5_Gruppenbewertung!$G$13:$Z$53,MATCH($E31,Schritt5_Gruppenbewertung!$D$13:$D$53,0),MATCH(AB$5,Schritt5_Gruppenbewertung!$G$11:$Z$11,0))))</f>
        <v/>
      </c>
      <c r="AC31" s="92" t="str">
        <f>IF($E31="","",IF(INDEX(Schritt5_Gruppenbewertung!$G$13:$Z$53,MATCH($E31,Schritt5_Gruppenbewertung!$D$13:$D$53,0),MATCH(AC$5,Schritt5_Gruppenbewertung!$G$11:$Z$11,0))="","",INDEX(Schritt5_Gruppenbewertung!$G$13:$Z$53,MATCH($E31,Schritt5_Gruppenbewertung!$D$13:$D$53,0),MATCH(AC$5,Schritt5_Gruppenbewertung!$G$11:$Z$11,0))))</f>
        <v/>
      </c>
      <c r="AD31" s="92" t="str">
        <f>IF($E31="","",IF(INDEX(Schritt5_Gruppenbewertung!$G$13:$Z$53,MATCH($E31,Schritt5_Gruppenbewertung!$D$13:$D$53,0),MATCH(AD$5,Schritt5_Gruppenbewertung!$G$11:$Z$11,0))="","",INDEX(Schritt5_Gruppenbewertung!$G$13:$Z$53,MATCH($E31,Schritt5_Gruppenbewertung!$D$13:$D$53,0),MATCH(AD$5,Schritt5_Gruppenbewertung!$G$11:$Z$11,0))))</f>
        <v/>
      </c>
      <c r="AE31" s="92" t="str">
        <f>IF($E31="","",IF(INDEX(Schritt5_Gruppenbewertung!$G$13:$Z$53,MATCH($E31,Schritt5_Gruppenbewertung!$D$13:$D$53,0),MATCH(AE$5,Schritt5_Gruppenbewertung!$G$11:$Z$11,0))="","",INDEX(Schritt5_Gruppenbewertung!$G$13:$Z$53,MATCH($E31,Schritt5_Gruppenbewertung!$D$13:$D$53,0),MATCH(AE$5,Schritt5_Gruppenbewertung!$G$11:$Z$11,0))))</f>
        <v/>
      </c>
      <c r="AF31" s="92" t="str">
        <f>IF($E31="","",IF(INDEX(Schritt5_Gruppenbewertung!$G$13:$Z$53,MATCH($E31,Schritt5_Gruppenbewertung!$D$13:$D$53,0),MATCH(AF$5,Schritt5_Gruppenbewertung!$G$11:$Z$11,0))="","",INDEX(Schritt5_Gruppenbewertung!$G$13:$Z$53,MATCH($E31,Schritt5_Gruppenbewertung!$D$13:$D$53,0),MATCH(AF$5,Schritt5_Gruppenbewertung!$G$11:$Z$11,0))))</f>
        <v/>
      </c>
      <c r="AG31" s="92" t="str">
        <f>IF($E31="","",IF(INDEX(Schritt5_Gruppenbewertung!$G$13:$Z$53,MATCH($E31,Schritt5_Gruppenbewertung!$D$13:$D$53,0),MATCH(AG$5,Schritt5_Gruppenbewertung!$G$11:$Z$11,0))="","",INDEX(Schritt5_Gruppenbewertung!$G$13:$Z$53,MATCH($E31,Schritt5_Gruppenbewertung!$D$13:$D$53,0),MATCH(AG$5,Schritt5_Gruppenbewertung!$G$11:$Z$11,0))))</f>
        <v/>
      </c>
      <c r="AH31" s="92" t="str">
        <f>IF($E31="","",IF(INDEX(Schritt5_Gruppenbewertung!$G$13:$Z$53,MATCH($E31,Schritt5_Gruppenbewertung!$D$13:$D$53,0),MATCH(AH$5,Schritt5_Gruppenbewertung!$G$11:$Z$11,0))="","",INDEX(Schritt5_Gruppenbewertung!$G$13:$Z$53,MATCH($E31,Schritt5_Gruppenbewertung!$D$13:$D$53,0),MATCH(AH$5,Schritt5_Gruppenbewertung!$G$11:$Z$11,0))))</f>
        <v/>
      </c>
      <c r="AI31" s="92" t="str">
        <f>IF($E31="","",IF(INDEX(Schritt5_Gruppenbewertung!$G$13:$Z$53,MATCH($E31,Schritt5_Gruppenbewertung!$D$13:$D$53,0),MATCH(AI$5,Schritt5_Gruppenbewertung!$G$11:$Z$11,0))="","",INDEX(Schritt5_Gruppenbewertung!$G$13:$Z$53,MATCH($E31,Schritt5_Gruppenbewertung!$D$13:$D$53,0),MATCH(AI$5,Schritt5_Gruppenbewertung!$G$11:$Z$11,0))))</f>
        <v/>
      </c>
      <c r="AJ31" s="92" t="str">
        <f>IF($E31="","",IF(INDEX(Schritt5_Gruppenbewertung!$G$13:$Z$53,MATCH($E31,Schritt5_Gruppenbewertung!$D$13:$D$53,0),MATCH(AJ$5,Schritt5_Gruppenbewertung!$G$11:$Z$11,0))="","",INDEX(Schritt5_Gruppenbewertung!$G$13:$Z$53,MATCH($E31,Schritt5_Gruppenbewertung!$D$13:$D$53,0),MATCH(AJ$5,Schritt5_Gruppenbewertung!$G$11:$Z$11,0))))</f>
        <v/>
      </c>
      <c r="AK31" s="92" t="str">
        <f>IF($E31="","",IF(INDEX(Schritt5_Gruppenbewertung!$G$13:$Z$53,MATCH($E31,Schritt5_Gruppenbewertung!$D$13:$D$53,0),MATCH(AK$5,Schritt5_Gruppenbewertung!$G$11:$Z$11,0))="","",INDEX(Schritt5_Gruppenbewertung!$G$13:$Z$53,MATCH($E31,Schritt5_Gruppenbewertung!$D$13:$D$53,0),MATCH(AK$5,Schritt5_Gruppenbewertung!$G$11:$Z$11,0))))</f>
        <v/>
      </c>
      <c r="AL31" s="92" t="str">
        <f>IF($E31="","",IF(INDEX(Schritt5_Gruppenbewertung!$G$13:$Z$53,MATCH($E31,Schritt5_Gruppenbewertung!$D$13:$D$53,0),MATCH(AL$5,Schritt5_Gruppenbewertung!$G$11:$Z$11,0))="","",INDEX(Schritt5_Gruppenbewertung!$G$13:$Z$53,MATCH($E31,Schritt5_Gruppenbewertung!$D$13:$D$53,0),MATCH(AL$5,Schritt5_Gruppenbewertung!$G$11:$Z$11,0))))</f>
        <v/>
      </c>
      <c r="AN31" s="239" t="str">
        <f t="shared" si="7"/>
        <v xml:space="preserve"> </v>
      </c>
    </row>
    <row r="32" spans="1:40" x14ac:dyDescent="0.25">
      <c r="A32" s="33" t="str">
        <f>Filter_SonderKriterienpruefung!N26</f>
        <v/>
      </c>
      <c r="B32" s="33" t="str">
        <f>IFERROR(INDEX(DROPDOWN!$L$8:$O$20,MATCH(Werte_SonderAuswertung!$A32,DROPDOWN!$L$8:$L$20,0),4),"")</f>
        <v/>
      </c>
      <c r="C32" s="33" t="str">
        <f>IFERROR(INDEX(DROPDOWN!$L$8:$P$20,MATCH(Werte_SonderAuswertung!$A32,DROPDOWN!$L$8:$L$20,0),5),"")</f>
        <v/>
      </c>
      <c r="D32" s="16" t="str">
        <f>Filter_SonderKriterienpruefung!M26</f>
        <v/>
      </c>
      <c r="E32" s="15" t="str">
        <f>Filter_SonderKriterienpruefung!O26</f>
        <v/>
      </c>
      <c r="F32" s="135" t="str">
        <f t="shared" si="1"/>
        <v/>
      </c>
      <c r="G32" s="30" t="str">
        <f t="shared" si="2"/>
        <v/>
      </c>
      <c r="H32" s="30" t="str">
        <f t="shared" si="3"/>
        <v/>
      </c>
      <c r="I32" s="30" t="str">
        <f t="shared" si="4"/>
        <v/>
      </c>
      <c r="J32" s="30" t="str">
        <f t="shared" si="5"/>
        <v/>
      </c>
      <c r="K32" s="30" t="str">
        <f t="shared" si="6"/>
        <v/>
      </c>
      <c r="L32" s="4" t="str">
        <f>IF($E32="","",COUNT(INDEX(Schritt5_Gruppenbewertung!$G$13:$G$53,$R32):INDEX(Schritt5_Gruppenbewertung!$Z$13:$Z$53,$R32)))</f>
        <v/>
      </c>
      <c r="M32" s="112" t="str">
        <f t="shared" si="0"/>
        <v/>
      </c>
      <c r="N32" s="112" t="str">
        <f t="shared" si="0"/>
        <v/>
      </c>
      <c r="O32" s="112" t="str">
        <f t="shared" si="0"/>
        <v/>
      </c>
      <c r="P32" s="112" t="str">
        <f t="shared" si="0"/>
        <v/>
      </c>
      <c r="Q32" s="112" t="str">
        <f t="shared" si="0"/>
        <v/>
      </c>
      <c r="R32" s="30" t="str">
        <f>IF(E32="","",MATCH(E32,Schritt5_Gruppenbewertung!$D$13:$D$53,0))</f>
        <v/>
      </c>
      <c r="S32" s="92" t="str">
        <f>IF($E32="","",IF(INDEX(Schritt5_Gruppenbewertung!$G$13:$Z$53,MATCH($E32,Schritt5_Gruppenbewertung!$D$13:$D$53,0),MATCH(S$5,Schritt5_Gruppenbewertung!$G$11:$Z$11,0))="","",INDEX(Schritt5_Gruppenbewertung!$G$13:$Z$53,MATCH($E32,Schritt5_Gruppenbewertung!$D$13:$D$53,0),MATCH(S$5,Schritt5_Gruppenbewertung!$G$11:$Z$11,0))))</f>
        <v/>
      </c>
      <c r="T32" s="92" t="str">
        <f>IF($E32="","",IF(INDEX(Schritt5_Gruppenbewertung!$G$13:$Z$53,MATCH($E32,Schritt5_Gruppenbewertung!$D$13:$D$53,0),MATCH(T$5,Schritt5_Gruppenbewertung!$G$11:$Z$11,0))="","",INDEX(Schritt5_Gruppenbewertung!$G$13:$Z$53,MATCH($E32,Schritt5_Gruppenbewertung!$D$13:$D$53,0),MATCH(T$5,Schritt5_Gruppenbewertung!$G$11:$Z$11,0))))</f>
        <v/>
      </c>
      <c r="U32" s="92" t="str">
        <f>IF($E32="","",IF(INDEX(Schritt5_Gruppenbewertung!$G$13:$Z$53,MATCH($E32,Schritt5_Gruppenbewertung!$D$13:$D$53,0),MATCH(U$5,Schritt5_Gruppenbewertung!$G$11:$Z$11,0))="","",INDEX(Schritt5_Gruppenbewertung!$G$13:$Z$53,MATCH($E32,Schritt5_Gruppenbewertung!$D$13:$D$53,0),MATCH(U$5,Schritt5_Gruppenbewertung!$G$11:$Z$11,0))))</f>
        <v/>
      </c>
      <c r="V32" s="92" t="str">
        <f>IF($E32="","",IF(INDEX(Schritt5_Gruppenbewertung!$G$13:$Z$53,MATCH($E32,Schritt5_Gruppenbewertung!$D$13:$D$53,0),MATCH(V$5,Schritt5_Gruppenbewertung!$G$11:$Z$11,0))="","",INDEX(Schritt5_Gruppenbewertung!$G$13:$Z$53,MATCH($E32,Schritt5_Gruppenbewertung!$D$13:$D$53,0),MATCH(V$5,Schritt5_Gruppenbewertung!$G$11:$Z$11,0))))</f>
        <v/>
      </c>
      <c r="W32" s="92" t="str">
        <f>IF($E32="","",IF(INDEX(Schritt5_Gruppenbewertung!$G$13:$Z$53,MATCH($E32,Schritt5_Gruppenbewertung!$D$13:$D$53,0),MATCH(W$5,Schritt5_Gruppenbewertung!$G$11:$Z$11,0))="","",INDEX(Schritt5_Gruppenbewertung!$G$13:$Z$53,MATCH($E32,Schritt5_Gruppenbewertung!$D$13:$D$53,0),MATCH(W$5,Schritt5_Gruppenbewertung!$G$11:$Z$11,0))))</f>
        <v/>
      </c>
      <c r="X32" s="92" t="str">
        <f>IF($E32="","",IF(INDEX(Schritt5_Gruppenbewertung!$G$13:$Z$53,MATCH($E32,Schritt5_Gruppenbewertung!$D$13:$D$53,0),MATCH(X$5,Schritt5_Gruppenbewertung!$G$11:$Z$11,0))="","",INDEX(Schritt5_Gruppenbewertung!$G$13:$Z$53,MATCH($E32,Schritt5_Gruppenbewertung!$D$13:$D$53,0),MATCH(X$5,Schritt5_Gruppenbewertung!$G$11:$Z$11,0))))</f>
        <v/>
      </c>
      <c r="Y32" s="92" t="str">
        <f>IF($E32="","",IF(INDEX(Schritt5_Gruppenbewertung!$G$13:$Z$53,MATCH($E32,Schritt5_Gruppenbewertung!$D$13:$D$53,0),MATCH(Y$5,Schritt5_Gruppenbewertung!$G$11:$Z$11,0))="","",INDEX(Schritt5_Gruppenbewertung!$G$13:$Z$53,MATCH($E32,Schritt5_Gruppenbewertung!$D$13:$D$53,0),MATCH(Y$5,Schritt5_Gruppenbewertung!$G$11:$Z$11,0))))</f>
        <v/>
      </c>
      <c r="Z32" s="92" t="str">
        <f>IF($E32="","",IF(INDEX(Schritt5_Gruppenbewertung!$G$13:$Z$53,MATCH($E32,Schritt5_Gruppenbewertung!$D$13:$D$53,0),MATCH(Z$5,Schritt5_Gruppenbewertung!$G$11:$Z$11,0))="","",INDEX(Schritt5_Gruppenbewertung!$G$13:$Z$53,MATCH($E32,Schritt5_Gruppenbewertung!$D$13:$D$53,0),MATCH(Z$5,Schritt5_Gruppenbewertung!$G$11:$Z$11,0))))</f>
        <v/>
      </c>
      <c r="AA32" s="92" t="str">
        <f>IF($E32="","",IF(INDEX(Schritt5_Gruppenbewertung!$G$13:$Z$53,MATCH($E32,Schritt5_Gruppenbewertung!$D$13:$D$53,0),MATCH(AA$5,Schritt5_Gruppenbewertung!$G$11:$Z$11,0))="","",INDEX(Schritt5_Gruppenbewertung!$G$13:$Z$53,MATCH($E32,Schritt5_Gruppenbewertung!$D$13:$D$53,0),MATCH(AA$5,Schritt5_Gruppenbewertung!$G$11:$Z$11,0))))</f>
        <v/>
      </c>
      <c r="AB32" s="92" t="str">
        <f>IF($E32="","",IF(INDEX(Schritt5_Gruppenbewertung!$G$13:$Z$53,MATCH($E32,Schritt5_Gruppenbewertung!$D$13:$D$53,0),MATCH(AB$5,Schritt5_Gruppenbewertung!$G$11:$Z$11,0))="","",INDEX(Schritt5_Gruppenbewertung!$G$13:$Z$53,MATCH($E32,Schritt5_Gruppenbewertung!$D$13:$D$53,0),MATCH(AB$5,Schritt5_Gruppenbewertung!$G$11:$Z$11,0))))</f>
        <v/>
      </c>
      <c r="AC32" s="92" t="str">
        <f>IF($E32="","",IF(INDEX(Schritt5_Gruppenbewertung!$G$13:$Z$53,MATCH($E32,Schritt5_Gruppenbewertung!$D$13:$D$53,0),MATCH(AC$5,Schritt5_Gruppenbewertung!$G$11:$Z$11,0))="","",INDEX(Schritt5_Gruppenbewertung!$G$13:$Z$53,MATCH($E32,Schritt5_Gruppenbewertung!$D$13:$D$53,0),MATCH(AC$5,Schritt5_Gruppenbewertung!$G$11:$Z$11,0))))</f>
        <v/>
      </c>
      <c r="AD32" s="92" t="str">
        <f>IF($E32="","",IF(INDEX(Schritt5_Gruppenbewertung!$G$13:$Z$53,MATCH($E32,Schritt5_Gruppenbewertung!$D$13:$D$53,0),MATCH(AD$5,Schritt5_Gruppenbewertung!$G$11:$Z$11,0))="","",INDEX(Schritt5_Gruppenbewertung!$G$13:$Z$53,MATCH($E32,Schritt5_Gruppenbewertung!$D$13:$D$53,0),MATCH(AD$5,Schritt5_Gruppenbewertung!$G$11:$Z$11,0))))</f>
        <v/>
      </c>
      <c r="AE32" s="92" t="str">
        <f>IF($E32="","",IF(INDEX(Schritt5_Gruppenbewertung!$G$13:$Z$53,MATCH($E32,Schritt5_Gruppenbewertung!$D$13:$D$53,0),MATCH(AE$5,Schritt5_Gruppenbewertung!$G$11:$Z$11,0))="","",INDEX(Schritt5_Gruppenbewertung!$G$13:$Z$53,MATCH($E32,Schritt5_Gruppenbewertung!$D$13:$D$53,0),MATCH(AE$5,Schritt5_Gruppenbewertung!$G$11:$Z$11,0))))</f>
        <v/>
      </c>
      <c r="AF32" s="92" t="str">
        <f>IF($E32="","",IF(INDEX(Schritt5_Gruppenbewertung!$G$13:$Z$53,MATCH($E32,Schritt5_Gruppenbewertung!$D$13:$D$53,0),MATCH(AF$5,Schritt5_Gruppenbewertung!$G$11:$Z$11,0))="","",INDEX(Schritt5_Gruppenbewertung!$G$13:$Z$53,MATCH($E32,Schritt5_Gruppenbewertung!$D$13:$D$53,0),MATCH(AF$5,Schritt5_Gruppenbewertung!$G$11:$Z$11,0))))</f>
        <v/>
      </c>
      <c r="AG32" s="92" t="str">
        <f>IF($E32="","",IF(INDEX(Schritt5_Gruppenbewertung!$G$13:$Z$53,MATCH($E32,Schritt5_Gruppenbewertung!$D$13:$D$53,0),MATCH(AG$5,Schritt5_Gruppenbewertung!$G$11:$Z$11,0))="","",INDEX(Schritt5_Gruppenbewertung!$G$13:$Z$53,MATCH($E32,Schritt5_Gruppenbewertung!$D$13:$D$53,0),MATCH(AG$5,Schritt5_Gruppenbewertung!$G$11:$Z$11,0))))</f>
        <v/>
      </c>
      <c r="AH32" s="92" t="str">
        <f>IF($E32="","",IF(INDEX(Schritt5_Gruppenbewertung!$G$13:$Z$53,MATCH($E32,Schritt5_Gruppenbewertung!$D$13:$D$53,0),MATCH(AH$5,Schritt5_Gruppenbewertung!$G$11:$Z$11,0))="","",INDEX(Schritt5_Gruppenbewertung!$G$13:$Z$53,MATCH($E32,Schritt5_Gruppenbewertung!$D$13:$D$53,0),MATCH(AH$5,Schritt5_Gruppenbewertung!$G$11:$Z$11,0))))</f>
        <v/>
      </c>
      <c r="AI32" s="92" t="str">
        <f>IF($E32="","",IF(INDEX(Schritt5_Gruppenbewertung!$G$13:$Z$53,MATCH($E32,Schritt5_Gruppenbewertung!$D$13:$D$53,0),MATCH(AI$5,Schritt5_Gruppenbewertung!$G$11:$Z$11,0))="","",INDEX(Schritt5_Gruppenbewertung!$G$13:$Z$53,MATCH($E32,Schritt5_Gruppenbewertung!$D$13:$D$53,0),MATCH(AI$5,Schritt5_Gruppenbewertung!$G$11:$Z$11,0))))</f>
        <v/>
      </c>
      <c r="AJ32" s="92" t="str">
        <f>IF($E32="","",IF(INDEX(Schritt5_Gruppenbewertung!$G$13:$Z$53,MATCH($E32,Schritt5_Gruppenbewertung!$D$13:$D$53,0),MATCH(AJ$5,Schritt5_Gruppenbewertung!$G$11:$Z$11,0))="","",INDEX(Schritt5_Gruppenbewertung!$G$13:$Z$53,MATCH($E32,Schritt5_Gruppenbewertung!$D$13:$D$53,0),MATCH(AJ$5,Schritt5_Gruppenbewertung!$G$11:$Z$11,0))))</f>
        <v/>
      </c>
      <c r="AK32" s="92" t="str">
        <f>IF($E32="","",IF(INDEX(Schritt5_Gruppenbewertung!$G$13:$Z$53,MATCH($E32,Schritt5_Gruppenbewertung!$D$13:$D$53,0),MATCH(AK$5,Schritt5_Gruppenbewertung!$G$11:$Z$11,0))="","",INDEX(Schritt5_Gruppenbewertung!$G$13:$Z$53,MATCH($E32,Schritt5_Gruppenbewertung!$D$13:$D$53,0),MATCH(AK$5,Schritt5_Gruppenbewertung!$G$11:$Z$11,0))))</f>
        <v/>
      </c>
      <c r="AL32" s="92" t="str">
        <f>IF($E32="","",IF(INDEX(Schritt5_Gruppenbewertung!$G$13:$Z$53,MATCH($E32,Schritt5_Gruppenbewertung!$D$13:$D$53,0),MATCH(AL$5,Schritt5_Gruppenbewertung!$G$11:$Z$11,0))="","",INDEX(Schritt5_Gruppenbewertung!$G$13:$Z$53,MATCH($E32,Schritt5_Gruppenbewertung!$D$13:$D$53,0),MATCH(AL$5,Schritt5_Gruppenbewertung!$G$11:$Z$11,0))))</f>
        <v/>
      </c>
      <c r="AN32" s="239" t="str">
        <f t="shared" si="7"/>
        <v xml:space="preserve"> </v>
      </c>
    </row>
    <row r="33" spans="1:40" x14ac:dyDescent="0.25">
      <c r="A33" s="33" t="str">
        <f>Filter_SonderKriterienpruefung!N27</f>
        <v/>
      </c>
      <c r="B33" s="33" t="str">
        <f>IFERROR(INDEX(DROPDOWN!$L$8:$O$20,MATCH(Werte_SonderAuswertung!$A33,DROPDOWN!$L$8:$L$20,0),4),"")</f>
        <v/>
      </c>
      <c r="C33" s="33" t="str">
        <f>IFERROR(INDEX(DROPDOWN!$L$8:$P$20,MATCH(Werte_SonderAuswertung!$A33,DROPDOWN!$L$8:$L$20,0),5),"")</f>
        <v/>
      </c>
      <c r="D33" s="16" t="str">
        <f>Filter_SonderKriterienpruefung!M27</f>
        <v/>
      </c>
      <c r="E33" s="15" t="str">
        <f>Filter_SonderKriterienpruefung!O27</f>
        <v/>
      </c>
      <c r="F33" s="135" t="str">
        <f t="shared" si="1"/>
        <v/>
      </c>
      <c r="G33" s="30" t="str">
        <f t="shared" si="2"/>
        <v/>
      </c>
      <c r="H33" s="30" t="str">
        <f t="shared" si="3"/>
        <v/>
      </c>
      <c r="I33" s="30" t="str">
        <f t="shared" si="4"/>
        <v/>
      </c>
      <c r="J33" s="30" t="str">
        <f t="shared" si="5"/>
        <v/>
      </c>
      <c r="K33" s="30" t="str">
        <f t="shared" si="6"/>
        <v/>
      </c>
      <c r="L33" s="4" t="str">
        <f>IF($E33="","",COUNT(INDEX(Schritt5_Gruppenbewertung!$G$13:$G$53,$R33):INDEX(Schritt5_Gruppenbewertung!$Z$13:$Z$53,$R33)))</f>
        <v/>
      </c>
      <c r="M33" s="112" t="str">
        <f t="shared" si="0"/>
        <v/>
      </c>
      <c r="N33" s="112" t="str">
        <f t="shared" si="0"/>
        <v/>
      </c>
      <c r="O33" s="112" t="str">
        <f t="shared" si="0"/>
        <v/>
      </c>
      <c r="P33" s="112" t="str">
        <f t="shared" si="0"/>
        <v/>
      </c>
      <c r="Q33" s="112" t="str">
        <f t="shared" si="0"/>
        <v/>
      </c>
      <c r="R33" s="30" t="str">
        <f>IF(E33="","",MATCH(E33,Schritt5_Gruppenbewertung!$D$13:$D$53,0))</f>
        <v/>
      </c>
      <c r="S33" s="92" t="str">
        <f>IF($E33="","",IF(INDEX(Schritt5_Gruppenbewertung!$G$13:$Z$53,MATCH($E33,Schritt5_Gruppenbewertung!$D$13:$D$53,0),MATCH(S$5,Schritt5_Gruppenbewertung!$G$11:$Z$11,0))="","",INDEX(Schritt5_Gruppenbewertung!$G$13:$Z$53,MATCH($E33,Schritt5_Gruppenbewertung!$D$13:$D$53,0),MATCH(S$5,Schritt5_Gruppenbewertung!$G$11:$Z$11,0))))</f>
        <v/>
      </c>
      <c r="T33" s="92" t="str">
        <f>IF($E33="","",IF(INDEX(Schritt5_Gruppenbewertung!$G$13:$Z$53,MATCH($E33,Schritt5_Gruppenbewertung!$D$13:$D$53,0),MATCH(T$5,Schritt5_Gruppenbewertung!$G$11:$Z$11,0))="","",INDEX(Schritt5_Gruppenbewertung!$G$13:$Z$53,MATCH($E33,Schritt5_Gruppenbewertung!$D$13:$D$53,0),MATCH(T$5,Schritt5_Gruppenbewertung!$G$11:$Z$11,0))))</f>
        <v/>
      </c>
      <c r="U33" s="92" t="str">
        <f>IF($E33="","",IF(INDEX(Schritt5_Gruppenbewertung!$G$13:$Z$53,MATCH($E33,Schritt5_Gruppenbewertung!$D$13:$D$53,0),MATCH(U$5,Schritt5_Gruppenbewertung!$G$11:$Z$11,0))="","",INDEX(Schritt5_Gruppenbewertung!$G$13:$Z$53,MATCH($E33,Schritt5_Gruppenbewertung!$D$13:$D$53,0),MATCH(U$5,Schritt5_Gruppenbewertung!$G$11:$Z$11,0))))</f>
        <v/>
      </c>
      <c r="V33" s="92" t="str">
        <f>IF($E33="","",IF(INDEX(Schritt5_Gruppenbewertung!$G$13:$Z$53,MATCH($E33,Schritt5_Gruppenbewertung!$D$13:$D$53,0),MATCH(V$5,Schritt5_Gruppenbewertung!$G$11:$Z$11,0))="","",INDEX(Schritt5_Gruppenbewertung!$G$13:$Z$53,MATCH($E33,Schritt5_Gruppenbewertung!$D$13:$D$53,0),MATCH(V$5,Schritt5_Gruppenbewertung!$G$11:$Z$11,0))))</f>
        <v/>
      </c>
      <c r="W33" s="92" t="str">
        <f>IF($E33="","",IF(INDEX(Schritt5_Gruppenbewertung!$G$13:$Z$53,MATCH($E33,Schritt5_Gruppenbewertung!$D$13:$D$53,0),MATCH(W$5,Schritt5_Gruppenbewertung!$G$11:$Z$11,0))="","",INDEX(Schritt5_Gruppenbewertung!$G$13:$Z$53,MATCH($E33,Schritt5_Gruppenbewertung!$D$13:$D$53,0),MATCH(W$5,Schritt5_Gruppenbewertung!$G$11:$Z$11,0))))</f>
        <v/>
      </c>
      <c r="X33" s="92" t="str">
        <f>IF($E33="","",IF(INDEX(Schritt5_Gruppenbewertung!$G$13:$Z$53,MATCH($E33,Schritt5_Gruppenbewertung!$D$13:$D$53,0),MATCH(X$5,Schritt5_Gruppenbewertung!$G$11:$Z$11,0))="","",INDEX(Schritt5_Gruppenbewertung!$G$13:$Z$53,MATCH($E33,Schritt5_Gruppenbewertung!$D$13:$D$53,0),MATCH(X$5,Schritt5_Gruppenbewertung!$G$11:$Z$11,0))))</f>
        <v/>
      </c>
      <c r="Y33" s="92" t="str">
        <f>IF($E33="","",IF(INDEX(Schritt5_Gruppenbewertung!$G$13:$Z$53,MATCH($E33,Schritt5_Gruppenbewertung!$D$13:$D$53,0),MATCH(Y$5,Schritt5_Gruppenbewertung!$G$11:$Z$11,0))="","",INDEX(Schritt5_Gruppenbewertung!$G$13:$Z$53,MATCH($E33,Schritt5_Gruppenbewertung!$D$13:$D$53,0),MATCH(Y$5,Schritt5_Gruppenbewertung!$G$11:$Z$11,0))))</f>
        <v/>
      </c>
      <c r="Z33" s="92" t="str">
        <f>IF($E33="","",IF(INDEX(Schritt5_Gruppenbewertung!$G$13:$Z$53,MATCH($E33,Schritt5_Gruppenbewertung!$D$13:$D$53,0),MATCH(Z$5,Schritt5_Gruppenbewertung!$G$11:$Z$11,0))="","",INDEX(Schritt5_Gruppenbewertung!$G$13:$Z$53,MATCH($E33,Schritt5_Gruppenbewertung!$D$13:$D$53,0),MATCH(Z$5,Schritt5_Gruppenbewertung!$G$11:$Z$11,0))))</f>
        <v/>
      </c>
      <c r="AA33" s="92" t="str">
        <f>IF($E33="","",IF(INDEX(Schritt5_Gruppenbewertung!$G$13:$Z$53,MATCH($E33,Schritt5_Gruppenbewertung!$D$13:$D$53,0),MATCH(AA$5,Schritt5_Gruppenbewertung!$G$11:$Z$11,0))="","",INDEX(Schritt5_Gruppenbewertung!$G$13:$Z$53,MATCH($E33,Schritt5_Gruppenbewertung!$D$13:$D$53,0),MATCH(AA$5,Schritt5_Gruppenbewertung!$G$11:$Z$11,0))))</f>
        <v/>
      </c>
      <c r="AB33" s="92" t="str">
        <f>IF($E33="","",IF(INDEX(Schritt5_Gruppenbewertung!$G$13:$Z$53,MATCH($E33,Schritt5_Gruppenbewertung!$D$13:$D$53,0),MATCH(AB$5,Schritt5_Gruppenbewertung!$G$11:$Z$11,0))="","",INDEX(Schritt5_Gruppenbewertung!$G$13:$Z$53,MATCH($E33,Schritt5_Gruppenbewertung!$D$13:$D$53,0),MATCH(AB$5,Schritt5_Gruppenbewertung!$G$11:$Z$11,0))))</f>
        <v/>
      </c>
      <c r="AC33" s="92" t="str">
        <f>IF($E33="","",IF(INDEX(Schritt5_Gruppenbewertung!$G$13:$Z$53,MATCH($E33,Schritt5_Gruppenbewertung!$D$13:$D$53,0),MATCH(AC$5,Schritt5_Gruppenbewertung!$G$11:$Z$11,0))="","",INDEX(Schritt5_Gruppenbewertung!$G$13:$Z$53,MATCH($E33,Schritt5_Gruppenbewertung!$D$13:$D$53,0),MATCH(AC$5,Schritt5_Gruppenbewertung!$G$11:$Z$11,0))))</f>
        <v/>
      </c>
      <c r="AD33" s="92" t="str">
        <f>IF($E33="","",IF(INDEX(Schritt5_Gruppenbewertung!$G$13:$Z$53,MATCH($E33,Schritt5_Gruppenbewertung!$D$13:$D$53,0),MATCH(AD$5,Schritt5_Gruppenbewertung!$G$11:$Z$11,0))="","",INDEX(Schritt5_Gruppenbewertung!$G$13:$Z$53,MATCH($E33,Schritt5_Gruppenbewertung!$D$13:$D$53,0),MATCH(AD$5,Schritt5_Gruppenbewertung!$G$11:$Z$11,0))))</f>
        <v/>
      </c>
      <c r="AE33" s="92" t="str">
        <f>IF($E33="","",IF(INDEX(Schritt5_Gruppenbewertung!$G$13:$Z$53,MATCH($E33,Schritt5_Gruppenbewertung!$D$13:$D$53,0),MATCH(AE$5,Schritt5_Gruppenbewertung!$G$11:$Z$11,0))="","",INDEX(Schritt5_Gruppenbewertung!$G$13:$Z$53,MATCH($E33,Schritt5_Gruppenbewertung!$D$13:$D$53,0),MATCH(AE$5,Schritt5_Gruppenbewertung!$G$11:$Z$11,0))))</f>
        <v/>
      </c>
      <c r="AF33" s="92" t="str">
        <f>IF($E33="","",IF(INDEX(Schritt5_Gruppenbewertung!$G$13:$Z$53,MATCH($E33,Schritt5_Gruppenbewertung!$D$13:$D$53,0),MATCH(AF$5,Schritt5_Gruppenbewertung!$G$11:$Z$11,0))="","",INDEX(Schritt5_Gruppenbewertung!$G$13:$Z$53,MATCH($E33,Schritt5_Gruppenbewertung!$D$13:$D$53,0),MATCH(AF$5,Schritt5_Gruppenbewertung!$G$11:$Z$11,0))))</f>
        <v/>
      </c>
      <c r="AG33" s="92" t="str">
        <f>IF($E33="","",IF(INDEX(Schritt5_Gruppenbewertung!$G$13:$Z$53,MATCH($E33,Schritt5_Gruppenbewertung!$D$13:$D$53,0),MATCH(AG$5,Schritt5_Gruppenbewertung!$G$11:$Z$11,0))="","",INDEX(Schritt5_Gruppenbewertung!$G$13:$Z$53,MATCH($E33,Schritt5_Gruppenbewertung!$D$13:$D$53,0),MATCH(AG$5,Schritt5_Gruppenbewertung!$G$11:$Z$11,0))))</f>
        <v/>
      </c>
      <c r="AH33" s="92" t="str">
        <f>IF($E33="","",IF(INDEX(Schritt5_Gruppenbewertung!$G$13:$Z$53,MATCH($E33,Schritt5_Gruppenbewertung!$D$13:$D$53,0),MATCH(AH$5,Schritt5_Gruppenbewertung!$G$11:$Z$11,0))="","",INDEX(Schritt5_Gruppenbewertung!$G$13:$Z$53,MATCH($E33,Schritt5_Gruppenbewertung!$D$13:$D$53,0),MATCH(AH$5,Schritt5_Gruppenbewertung!$G$11:$Z$11,0))))</f>
        <v/>
      </c>
      <c r="AI33" s="92" t="str">
        <f>IF($E33="","",IF(INDEX(Schritt5_Gruppenbewertung!$G$13:$Z$53,MATCH($E33,Schritt5_Gruppenbewertung!$D$13:$D$53,0),MATCH(AI$5,Schritt5_Gruppenbewertung!$G$11:$Z$11,0))="","",INDEX(Schritt5_Gruppenbewertung!$G$13:$Z$53,MATCH($E33,Schritt5_Gruppenbewertung!$D$13:$D$53,0),MATCH(AI$5,Schritt5_Gruppenbewertung!$G$11:$Z$11,0))))</f>
        <v/>
      </c>
      <c r="AJ33" s="92" t="str">
        <f>IF($E33="","",IF(INDEX(Schritt5_Gruppenbewertung!$G$13:$Z$53,MATCH($E33,Schritt5_Gruppenbewertung!$D$13:$D$53,0),MATCH(AJ$5,Schritt5_Gruppenbewertung!$G$11:$Z$11,0))="","",INDEX(Schritt5_Gruppenbewertung!$G$13:$Z$53,MATCH($E33,Schritt5_Gruppenbewertung!$D$13:$D$53,0),MATCH(AJ$5,Schritt5_Gruppenbewertung!$G$11:$Z$11,0))))</f>
        <v/>
      </c>
      <c r="AK33" s="92" t="str">
        <f>IF($E33="","",IF(INDEX(Schritt5_Gruppenbewertung!$G$13:$Z$53,MATCH($E33,Schritt5_Gruppenbewertung!$D$13:$D$53,0),MATCH(AK$5,Schritt5_Gruppenbewertung!$G$11:$Z$11,0))="","",INDEX(Schritt5_Gruppenbewertung!$G$13:$Z$53,MATCH($E33,Schritt5_Gruppenbewertung!$D$13:$D$53,0),MATCH(AK$5,Schritt5_Gruppenbewertung!$G$11:$Z$11,0))))</f>
        <v/>
      </c>
      <c r="AL33" s="92" t="str">
        <f>IF($E33="","",IF(INDEX(Schritt5_Gruppenbewertung!$G$13:$Z$53,MATCH($E33,Schritt5_Gruppenbewertung!$D$13:$D$53,0),MATCH(AL$5,Schritt5_Gruppenbewertung!$G$11:$Z$11,0))="","",INDEX(Schritt5_Gruppenbewertung!$G$13:$Z$53,MATCH($E33,Schritt5_Gruppenbewertung!$D$13:$D$53,0),MATCH(AL$5,Schritt5_Gruppenbewertung!$G$11:$Z$11,0))))</f>
        <v/>
      </c>
      <c r="AN33" s="239" t="str">
        <f t="shared" si="7"/>
        <v xml:space="preserve"> </v>
      </c>
    </row>
    <row r="34" spans="1:40" x14ac:dyDescent="0.25">
      <c r="A34" s="33" t="str">
        <f>Filter_SonderKriterienpruefung!N28</f>
        <v/>
      </c>
      <c r="B34" s="33" t="str">
        <f>IFERROR(INDEX(DROPDOWN!$L$8:$O$20,MATCH(Werte_SonderAuswertung!$A34,DROPDOWN!$L$8:$L$20,0),4),"")</f>
        <v/>
      </c>
      <c r="C34" s="33" t="str">
        <f>IFERROR(INDEX(DROPDOWN!$L$8:$P$20,MATCH(Werte_SonderAuswertung!$A34,DROPDOWN!$L$8:$L$20,0),5),"")</f>
        <v/>
      </c>
      <c r="D34" s="16" t="str">
        <f>Filter_SonderKriterienpruefung!M28</f>
        <v/>
      </c>
      <c r="E34" s="15" t="str">
        <f>Filter_SonderKriterienpruefung!O28</f>
        <v/>
      </c>
      <c r="F34" s="135" t="str">
        <f t="shared" si="1"/>
        <v/>
      </c>
      <c r="G34" s="30" t="str">
        <f t="shared" si="2"/>
        <v/>
      </c>
      <c r="H34" s="30" t="str">
        <f t="shared" si="3"/>
        <v/>
      </c>
      <c r="I34" s="30" t="str">
        <f t="shared" si="4"/>
        <v/>
      </c>
      <c r="J34" s="30" t="str">
        <f t="shared" si="5"/>
        <v/>
      </c>
      <c r="K34" s="30" t="str">
        <f t="shared" si="6"/>
        <v/>
      </c>
      <c r="L34" s="4" t="str">
        <f>IF($E34="","",COUNT(INDEX(Schritt5_Gruppenbewertung!$G$13:$G$53,$R34):INDEX(Schritt5_Gruppenbewertung!$Z$13:$Z$53,$R34)))</f>
        <v/>
      </c>
      <c r="M34" s="112" t="str">
        <f t="shared" si="0"/>
        <v/>
      </c>
      <c r="N34" s="112" t="str">
        <f t="shared" si="0"/>
        <v/>
      </c>
      <c r="O34" s="112" t="str">
        <f t="shared" si="0"/>
        <v/>
      </c>
      <c r="P34" s="112" t="str">
        <f t="shared" si="0"/>
        <v/>
      </c>
      <c r="Q34" s="112" t="str">
        <f t="shared" si="0"/>
        <v/>
      </c>
      <c r="R34" s="30" t="str">
        <f>IF(E34="","",MATCH(E34,Schritt5_Gruppenbewertung!$D$13:$D$53,0))</f>
        <v/>
      </c>
      <c r="S34" s="92" t="str">
        <f>IF($E34="","",IF(INDEX(Schritt5_Gruppenbewertung!$G$13:$Z$53,MATCH($E34,Schritt5_Gruppenbewertung!$D$13:$D$53,0),MATCH(S$5,Schritt5_Gruppenbewertung!$G$11:$Z$11,0))="","",INDEX(Schritt5_Gruppenbewertung!$G$13:$Z$53,MATCH($E34,Schritt5_Gruppenbewertung!$D$13:$D$53,0),MATCH(S$5,Schritt5_Gruppenbewertung!$G$11:$Z$11,0))))</f>
        <v/>
      </c>
      <c r="T34" s="92" t="str">
        <f>IF($E34="","",IF(INDEX(Schritt5_Gruppenbewertung!$G$13:$Z$53,MATCH($E34,Schritt5_Gruppenbewertung!$D$13:$D$53,0),MATCH(T$5,Schritt5_Gruppenbewertung!$G$11:$Z$11,0))="","",INDEX(Schritt5_Gruppenbewertung!$G$13:$Z$53,MATCH($E34,Schritt5_Gruppenbewertung!$D$13:$D$53,0),MATCH(T$5,Schritt5_Gruppenbewertung!$G$11:$Z$11,0))))</f>
        <v/>
      </c>
      <c r="U34" s="92" t="str">
        <f>IF($E34="","",IF(INDEX(Schritt5_Gruppenbewertung!$G$13:$Z$53,MATCH($E34,Schritt5_Gruppenbewertung!$D$13:$D$53,0),MATCH(U$5,Schritt5_Gruppenbewertung!$G$11:$Z$11,0))="","",INDEX(Schritt5_Gruppenbewertung!$G$13:$Z$53,MATCH($E34,Schritt5_Gruppenbewertung!$D$13:$D$53,0),MATCH(U$5,Schritt5_Gruppenbewertung!$G$11:$Z$11,0))))</f>
        <v/>
      </c>
      <c r="V34" s="92" t="str">
        <f>IF($E34="","",IF(INDEX(Schritt5_Gruppenbewertung!$G$13:$Z$53,MATCH($E34,Schritt5_Gruppenbewertung!$D$13:$D$53,0),MATCH(V$5,Schritt5_Gruppenbewertung!$G$11:$Z$11,0))="","",INDEX(Schritt5_Gruppenbewertung!$G$13:$Z$53,MATCH($E34,Schritt5_Gruppenbewertung!$D$13:$D$53,0),MATCH(V$5,Schritt5_Gruppenbewertung!$G$11:$Z$11,0))))</f>
        <v/>
      </c>
      <c r="W34" s="92" t="str">
        <f>IF($E34="","",IF(INDEX(Schritt5_Gruppenbewertung!$G$13:$Z$53,MATCH($E34,Schritt5_Gruppenbewertung!$D$13:$D$53,0),MATCH(W$5,Schritt5_Gruppenbewertung!$G$11:$Z$11,0))="","",INDEX(Schritt5_Gruppenbewertung!$G$13:$Z$53,MATCH($E34,Schritt5_Gruppenbewertung!$D$13:$D$53,0),MATCH(W$5,Schritt5_Gruppenbewertung!$G$11:$Z$11,0))))</f>
        <v/>
      </c>
      <c r="X34" s="92" t="str">
        <f>IF($E34="","",IF(INDEX(Schritt5_Gruppenbewertung!$G$13:$Z$53,MATCH($E34,Schritt5_Gruppenbewertung!$D$13:$D$53,0),MATCH(X$5,Schritt5_Gruppenbewertung!$G$11:$Z$11,0))="","",INDEX(Schritt5_Gruppenbewertung!$G$13:$Z$53,MATCH($E34,Schritt5_Gruppenbewertung!$D$13:$D$53,0),MATCH(X$5,Schritt5_Gruppenbewertung!$G$11:$Z$11,0))))</f>
        <v/>
      </c>
      <c r="Y34" s="92" t="str">
        <f>IF($E34="","",IF(INDEX(Schritt5_Gruppenbewertung!$G$13:$Z$53,MATCH($E34,Schritt5_Gruppenbewertung!$D$13:$D$53,0),MATCH(Y$5,Schritt5_Gruppenbewertung!$G$11:$Z$11,0))="","",INDEX(Schritt5_Gruppenbewertung!$G$13:$Z$53,MATCH($E34,Schritt5_Gruppenbewertung!$D$13:$D$53,0),MATCH(Y$5,Schritt5_Gruppenbewertung!$G$11:$Z$11,0))))</f>
        <v/>
      </c>
      <c r="Z34" s="92" t="str">
        <f>IF($E34="","",IF(INDEX(Schritt5_Gruppenbewertung!$G$13:$Z$53,MATCH($E34,Schritt5_Gruppenbewertung!$D$13:$D$53,0),MATCH(Z$5,Schritt5_Gruppenbewertung!$G$11:$Z$11,0))="","",INDEX(Schritt5_Gruppenbewertung!$G$13:$Z$53,MATCH($E34,Schritt5_Gruppenbewertung!$D$13:$D$53,0),MATCH(Z$5,Schritt5_Gruppenbewertung!$G$11:$Z$11,0))))</f>
        <v/>
      </c>
      <c r="AA34" s="92" t="str">
        <f>IF($E34="","",IF(INDEX(Schritt5_Gruppenbewertung!$G$13:$Z$53,MATCH($E34,Schritt5_Gruppenbewertung!$D$13:$D$53,0),MATCH(AA$5,Schritt5_Gruppenbewertung!$G$11:$Z$11,0))="","",INDEX(Schritt5_Gruppenbewertung!$G$13:$Z$53,MATCH($E34,Schritt5_Gruppenbewertung!$D$13:$D$53,0),MATCH(AA$5,Schritt5_Gruppenbewertung!$G$11:$Z$11,0))))</f>
        <v/>
      </c>
      <c r="AB34" s="92" t="str">
        <f>IF($E34="","",IF(INDEX(Schritt5_Gruppenbewertung!$G$13:$Z$53,MATCH($E34,Schritt5_Gruppenbewertung!$D$13:$D$53,0),MATCH(AB$5,Schritt5_Gruppenbewertung!$G$11:$Z$11,0))="","",INDEX(Schritt5_Gruppenbewertung!$G$13:$Z$53,MATCH($E34,Schritt5_Gruppenbewertung!$D$13:$D$53,0),MATCH(AB$5,Schritt5_Gruppenbewertung!$G$11:$Z$11,0))))</f>
        <v/>
      </c>
      <c r="AC34" s="92" t="str">
        <f>IF($E34="","",IF(INDEX(Schritt5_Gruppenbewertung!$G$13:$Z$53,MATCH($E34,Schritt5_Gruppenbewertung!$D$13:$D$53,0),MATCH(AC$5,Schritt5_Gruppenbewertung!$G$11:$Z$11,0))="","",INDEX(Schritt5_Gruppenbewertung!$G$13:$Z$53,MATCH($E34,Schritt5_Gruppenbewertung!$D$13:$D$53,0),MATCH(AC$5,Schritt5_Gruppenbewertung!$G$11:$Z$11,0))))</f>
        <v/>
      </c>
      <c r="AD34" s="92" t="str">
        <f>IF($E34="","",IF(INDEX(Schritt5_Gruppenbewertung!$G$13:$Z$53,MATCH($E34,Schritt5_Gruppenbewertung!$D$13:$D$53,0),MATCH(AD$5,Schritt5_Gruppenbewertung!$G$11:$Z$11,0))="","",INDEX(Schritt5_Gruppenbewertung!$G$13:$Z$53,MATCH($E34,Schritt5_Gruppenbewertung!$D$13:$D$53,0),MATCH(AD$5,Schritt5_Gruppenbewertung!$G$11:$Z$11,0))))</f>
        <v/>
      </c>
      <c r="AE34" s="92" t="str">
        <f>IF($E34="","",IF(INDEX(Schritt5_Gruppenbewertung!$G$13:$Z$53,MATCH($E34,Schritt5_Gruppenbewertung!$D$13:$D$53,0),MATCH(AE$5,Schritt5_Gruppenbewertung!$G$11:$Z$11,0))="","",INDEX(Schritt5_Gruppenbewertung!$G$13:$Z$53,MATCH($E34,Schritt5_Gruppenbewertung!$D$13:$D$53,0),MATCH(AE$5,Schritt5_Gruppenbewertung!$G$11:$Z$11,0))))</f>
        <v/>
      </c>
      <c r="AF34" s="92" t="str">
        <f>IF($E34="","",IF(INDEX(Schritt5_Gruppenbewertung!$G$13:$Z$53,MATCH($E34,Schritt5_Gruppenbewertung!$D$13:$D$53,0),MATCH(AF$5,Schritt5_Gruppenbewertung!$G$11:$Z$11,0))="","",INDEX(Schritt5_Gruppenbewertung!$G$13:$Z$53,MATCH($E34,Schritt5_Gruppenbewertung!$D$13:$D$53,0),MATCH(AF$5,Schritt5_Gruppenbewertung!$G$11:$Z$11,0))))</f>
        <v/>
      </c>
      <c r="AG34" s="92" t="str">
        <f>IF($E34="","",IF(INDEX(Schritt5_Gruppenbewertung!$G$13:$Z$53,MATCH($E34,Schritt5_Gruppenbewertung!$D$13:$D$53,0),MATCH(AG$5,Schritt5_Gruppenbewertung!$G$11:$Z$11,0))="","",INDEX(Schritt5_Gruppenbewertung!$G$13:$Z$53,MATCH($E34,Schritt5_Gruppenbewertung!$D$13:$D$53,0),MATCH(AG$5,Schritt5_Gruppenbewertung!$G$11:$Z$11,0))))</f>
        <v/>
      </c>
      <c r="AH34" s="92" t="str">
        <f>IF($E34="","",IF(INDEX(Schritt5_Gruppenbewertung!$G$13:$Z$53,MATCH($E34,Schritt5_Gruppenbewertung!$D$13:$D$53,0),MATCH(AH$5,Schritt5_Gruppenbewertung!$G$11:$Z$11,0))="","",INDEX(Schritt5_Gruppenbewertung!$G$13:$Z$53,MATCH($E34,Schritt5_Gruppenbewertung!$D$13:$D$53,0),MATCH(AH$5,Schritt5_Gruppenbewertung!$G$11:$Z$11,0))))</f>
        <v/>
      </c>
      <c r="AI34" s="92" t="str">
        <f>IF($E34="","",IF(INDEX(Schritt5_Gruppenbewertung!$G$13:$Z$53,MATCH($E34,Schritt5_Gruppenbewertung!$D$13:$D$53,0),MATCH(AI$5,Schritt5_Gruppenbewertung!$G$11:$Z$11,0))="","",INDEX(Schritt5_Gruppenbewertung!$G$13:$Z$53,MATCH($E34,Schritt5_Gruppenbewertung!$D$13:$D$53,0),MATCH(AI$5,Schritt5_Gruppenbewertung!$G$11:$Z$11,0))))</f>
        <v/>
      </c>
      <c r="AJ34" s="92" t="str">
        <f>IF($E34="","",IF(INDEX(Schritt5_Gruppenbewertung!$G$13:$Z$53,MATCH($E34,Schritt5_Gruppenbewertung!$D$13:$D$53,0),MATCH(AJ$5,Schritt5_Gruppenbewertung!$G$11:$Z$11,0))="","",INDEX(Schritt5_Gruppenbewertung!$G$13:$Z$53,MATCH($E34,Schritt5_Gruppenbewertung!$D$13:$D$53,0),MATCH(AJ$5,Schritt5_Gruppenbewertung!$G$11:$Z$11,0))))</f>
        <v/>
      </c>
      <c r="AK34" s="92" t="str">
        <f>IF($E34="","",IF(INDEX(Schritt5_Gruppenbewertung!$G$13:$Z$53,MATCH($E34,Schritt5_Gruppenbewertung!$D$13:$D$53,0),MATCH(AK$5,Schritt5_Gruppenbewertung!$G$11:$Z$11,0))="","",INDEX(Schritt5_Gruppenbewertung!$G$13:$Z$53,MATCH($E34,Schritt5_Gruppenbewertung!$D$13:$D$53,0),MATCH(AK$5,Schritt5_Gruppenbewertung!$G$11:$Z$11,0))))</f>
        <v/>
      </c>
      <c r="AL34" s="92" t="str">
        <f>IF($E34="","",IF(INDEX(Schritt5_Gruppenbewertung!$G$13:$Z$53,MATCH($E34,Schritt5_Gruppenbewertung!$D$13:$D$53,0),MATCH(AL$5,Schritt5_Gruppenbewertung!$G$11:$Z$11,0))="","",INDEX(Schritt5_Gruppenbewertung!$G$13:$Z$53,MATCH($E34,Schritt5_Gruppenbewertung!$D$13:$D$53,0),MATCH(AL$5,Schritt5_Gruppenbewertung!$G$11:$Z$11,0))))</f>
        <v/>
      </c>
      <c r="AN34" s="239" t="str">
        <f t="shared" si="7"/>
        <v xml:space="preserve"> </v>
      </c>
    </row>
    <row r="35" spans="1:40" x14ac:dyDescent="0.25">
      <c r="A35" s="33" t="str">
        <f>Filter_SonderKriterienpruefung!N29</f>
        <v/>
      </c>
      <c r="B35" s="33" t="str">
        <f>IFERROR(INDEX(DROPDOWN!$L$8:$O$20,MATCH(Werte_SonderAuswertung!$A35,DROPDOWN!$L$8:$L$20,0),4),"")</f>
        <v/>
      </c>
      <c r="C35" s="33" t="str">
        <f>IFERROR(INDEX(DROPDOWN!$L$8:$P$20,MATCH(Werte_SonderAuswertung!$A35,DROPDOWN!$L$8:$L$20,0),5),"")</f>
        <v/>
      </c>
      <c r="D35" s="16" t="str">
        <f>Filter_SonderKriterienpruefung!M29</f>
        <v/>
      </c>
      <c r="E35" s="15" t="str">
        <f>Filter_SonderKriterienpruefung!O29</f>
        <v/>
      </c>
      <c r="F35" s="135" t="str">
        <f t="shared" si="1"/>
        <v/>
      </c>
      <c r="G35" s="30" t="str">
        <f t="shared" si="2"/>
        <v/>
      </c>
      <c r="H35" s="30" t="str">
        <f t="shared" si="3"/>
        <v/>
      </c>
      <c r="I35" s="30" t="str">
        <f t="shared" si="4"/>
        <v/>
      </c>
      <c r="J35" s="30" t="str">
        <f t="shared" si="5"/>
        <v/>
      </c>
      <c r="K35" s="30" t="str">
        <f t="shared" si="6"/>
        <v/>
      </c>
      <c r="L35" s="4" t="str">
        <f>IF($E35="","",COUNT(INDEX(Schritt5_Gruppenbewertung!$G$13:$G$53,$R35):INDEX(Schritt5_Gruppenbewertung!$Z$13:$Z$53,$R35)))</f>
        <v/>
      </c>
      <c r="M35" s="112" t="str">
        <f t="shared" si="0"/>
        <v/>
      </c>
      <c r="N35" s="112" t="str">
        <f t="shared" si="0"/>
        <v/>
      </c>
      <c r="O35" s="112" t="str">
        <f t="shared" si="0"/>
        <v/>
      </c>
      <c r="P35" s="112" t="str">
        <f t="shared" si="0"/>
        <v/>
      </c>
      <c r="Q35" s="112" t="str">
        <f t="shared" si="0"/>
        <v/>
      </c>
      <c r="R35" s="30" t="str">
        <f>IF(E35="","",MATCH(E35,Schritt5_Gruppenbewertung!$D$13:$D$53,0))</f>
        <v/>
      </c>
      <c r="S35" s="92" t="str">
        <f>IF($E35="","",IF(INDEX(Schritt5_Gruppenbewertung!$G$13:$Z$53,MATCH($E35,Schritt5_Gruppenbewertung!$D$13:$D$53,0),MATCH(S$5,Schritt5_Gruppenbewertung!$G$11:$Z$11,0))="","",INDEX(Schritt5_Gruppenbewertung!$G$13:$Z$53,MATCH($E35,Schritt5_Gruppenbewertung!$D$13:$D$53,0),MATCH(S$5,Schritt5_Gruppenbewertung!$G$11:$Z$11,0))))</f>
        <v/>
      </c>
      <c r="T35" s="92" t="str">
        <f>IF($E35="","",IF(INDEX(Schritt5_Gruppenbewertung!$G$13:$Z$53,MATCH($E35,Schritt5_Gruppenbewertung!$D$13:$D$53,0),MATCH(T$5,Schritt5_Gruppenbewertung!$G$11:$Z$11,0))="","",INDEX(Schritt5_Gruppenbewertung!$G$13:$Z$53,MATCH($E35,Schritt5_Gruppenbewertung!$D$13:$D$53,0),MATCH(T$5,Schritt5_Gruppenbewertung!$G$11:$Z$11,0))))</f>
        <v/>
      </c>
      <c r="U35" s="92" t="str">
        <f>IF($E35="","",IF(INDEX(Schritt5_Gruppenbewertung!$G$13:$Z$53,MATCH($E35,Schritt5_Gruppenbewertung!$D$13:$D$53,0),MATCH(U$5,Schritt5_Gruppenbewertung!$G$11:$Z$11,0))="","",INDEX(Schritt5_Gruppenbewertung!$G$13:$Z$53,MATCH($E35,Schritt5_Gruppenbewertung!$D$13:$D$53,0),MATCH(U$5,Schritt5_Gruppenbewertung!$G$11:$Z$11,0))))</f>
        <v/>
      </c>
      <c r="V35" s="92" t="str">
        <f>IF($E35="","",IF(INDEX(Schritt5_Gruppenbewertung!$G$13:$Z$53,MATCH($E35,Schritt5_Gruppenbewertung!$D$13:$D$53,0),MATCH(V$5,Schritt5_Gruppenbewertung!$G$11:$Z$11,0))="","",INDEX(Schritt5_Gruppenbewertung!$G$13:$Z$53,MATCH($E35,Schritt5_Gruppenbewertung!$D$13:$D$53,0),MATCH(V$5,Schritt5_Gruppenbewertung!$G$11:$Z$11,0))))</f>
        <v/>
      </c>
      <c r="W35" s="92" t="str">
        <f>IF($E35="","",IF(INDEX(Schritt5_Gruppenbewertung!$G$13:$Z$53,MATCH($E35,Schritt5_Gruppenbewertung!$D$13:$D$53,0),MATCH(W$5,Schritt5_Gruppenbewertung!$G$11:$Z$11,0))="","",INDEX(Schritt5_Gruppenbewertung!$G$13:$Z$53,MATCH($E35,Schritt5_Gruppenbewertung!$D$13:$D$53,0),MATCH(W$5,Schritt5_Gruppenbewertung!$G$11:$Z$11,0))))</f>
        <v/>
      </c>
      <c r="X35" s="92" t="str">
        <f>IF($E35="","",IF(INDEX(Schritt5_Gruppenbewertung!$G$13:$Z$53,MATCH($E35,Schritt5_Gruppenbewertung!$D$13:$D$53,0),MATCH(X$5,Schritt5_Gruppenbewertung!$G$11:$Z$11,0))="","",INDEX(Schritt5_Gruppenbewertung!$G$13:$Z$53,MATCH($E35,Schritt5_Gruppenbewertung!$D$13:$D$53,0),MATCH(X$5,Schritt5_Gruppenbewertung!$G$11:$Z$11,0))))</f>
        <v/>
      </c>
      <c r="Y35" s="92" t="str">
        <f>IF($E35="","",IF(INDEX(Schritt5_Gruppenbewertung!$G$13:$Z$53,MATCH($E35,Schritt5_Gruppenbewertung!$D$13:$D$53,0),MATCH(Y$5,Schritt5_Gruppenbewertung!$G$11:$Z$11,0))="","",INDEX(Schritt5_Gruppenbewertung!$G$13:$Z$53,MATCH($E35,Schritt5_Gruppenbewertung!$D$13:$D$53,0),MATCH(Y$5,Schritt5_Gruppenbewertung!$G$11:$Z$11,0))))</f>
        <v/>
      </c>
      <c r="Z35" s="92" t="str">
        <f>IF($E35="","",IF(INDEX(Schritt5_Gruppenbewertung!$G$13:$Z$53,MATCH($E35,Schritt5_Gruppenbewertung!$D$13:$D$53,0),MATCH(Z$5,Schritt5_Gruppenbewertung!$G$11:$Z$11,0))="","",INDEX(Schritt5_Gruppenbewertung!$G$13:$Z$53,MATCH($E35,Schritt5_Gruppenbewertung!$D$13:$D$53,0),MATCH(Z$5,Schritt5_Gruppenbewertung!$G$11:$Z$11,0))))</f>
        <v/>
      </c>
      <c r="AA35" s="92" t="str">
        <f>IF($E35="","",IF(INDEX(Schritt5_Gruppenbewertung!$G$13:$Z$53,MATCH($E35,Schritt5_Gruppenbewertung!$D$13:$D$53,0),MATCH(AA$5,Schritt5_Gruppenbewertung!$G$11:$Z$11,0))="","",INDEX(Schritt5_Gruppenbewertung!$G$13:$Z$53,MATCH($E35,Schritt5_Gruppenbewertung!$D$13:$D$53,0),MATCH(AA$5,Schritt5_Gruppenbewertung!$G$11:$Z$11,0))))</f>
        <v/>
      </c>
      <c r="AB35" s="92" t="str">
        <f>IF($E35="","",IF(INDEX(Schritt5_Gruppenbewertung!$G$13:$Z$53,MATCH($E35,Schritt5_Gruppenbewertung!$D$13:$D$53,0),MATCH(AB$5,Schritt5_Gruppenbewertung!$G$11:$Z$11,0))="","",INDEX(Schritt5_Gruppenbewertung!$G$13:$Z$53,MATCH($E35,Schritt5_Gruppenbewertung!$D$13:$D$53,0),MATCH(AB$5,Schritt5_Gruppenbewertung!$G$11:$Z$11,0))))</f>
        <v/>
      </c>
      <c r="AC35" s="92" t="str">
        <f>IF($E35="","",IF(INDEX(Schritt5_Gruppenbewertung!$G$13:$Z$53,MATCH($E35,Schritt5_Gruppenbewertung!$D$13:$D$53,0),MATCH(AC$5,Schritt5_Gruppenbewertung!$G$11:$Z$11,0))="","",INDEX(Schritt5_Gruppenbewertung!$G$13:$Z$53,MATCH($E35,Schritt5_Gruppenbewertung!$D$13:$D$53,0),MATCH(AC$5,Schritt5_Gruppenbewertung!$G$11:$Z$11,0))))</f>
        <v/>
      </c>
      <c r="AD35" s="92" t="str">
        <f>IF($E35="","",IF(INDEX(Schritt5_Gruppenbewertung!$G$13:$Z$53,MATCH($E35,Schritt5_Gruppenbewertung!$D$13:$D$53,0),MATCH(AD$5,Schritt5_Gruppenbewertung!$G$11:$Z$11,0))="","",INDEX(Schritt5_Gruppenbewertung!$G$13:$Z$53,MATCH($E35,Schritt5_Gruppenbewertung!$D$13:$D$53,0),MATCH(AD$5,Schritt5_Gruppenbewertung!$G$11:$Z$11,0))))</f>
        <v/>
      </c>
      <c r="AE35" s="92" t="str">
        <f>IF($E35="","",IF(INDEX(Schritt5_Gruppenbewertung!$G$13:$Z$53,MATCH($E35,Schritt5_Gruppenbewertung!$D$13:$D$53,0),MATCH(AE$5,Schritt5_Gruppenbewertung!$G$11:$Z$11,0))="","",INDEX(Schritt5_Gruppenbewertung!$G$13:$Z$53,MATCH($E35,Schritt5_Gruppenbewertung!$D$13:$D$53,0),MATCH(AE$5,Schritt5_Gruppenbewertung!$G$11:$Z$11,0))))</f>
        <v/>
      </c>
      <c r="AF35" s="92" t="str">
        <f>IF($E35="","",IF(INDEX(Schritt5_Gruppenbewertung!$G$13:$Z$53,MATCH($E35,Schritt5_Gruppenbewertung!$D$13:$D$53,0),MATCH(AF$5,Schritt5_Gruppenbewertung!$G$11:$Z$11,0))="","",INDEX(Schritt5_Gruppenbewertung!$G$13:$Z$53,MATCH($E35,Schritt5_Gruppenbewertung!$D$13:$D$53,0),MATCH(AF$5,Schritt5_Gruppenbewertung!$G$11:$Z$11,0))))</f>
        <v/>
      </c>
      <c r="AG35" s="92" t="str">
        <f>IF($E35="","",IF(INDEX(Schritt5_Gruppenbewertung!$G$13:$Z$53,MATCH($E35,Schritt5_Gruppenbewertung!$D$13:$D$53,0),MATCH(AG$5,Schritt5_Gruppenbewertung!$G$11:$Z$11,0))="","",INDEX(Schritt5_Gruppenbewertung!$G$13:$Z$53,MATCH($E35,Schritt5_Gruppenbewertung!$D$13:$D$53,0),MATCH(AG$5,Schritt5_Gruppenbewertung!$G$11:$Z$11,0))))</f>
        <v/>
      </c>
      <c r="AH35" s="92" t="str">
        <f>IF($E35="","",IF(INDEX(Schritt5_Gruppenbewertung!$G$13:$Z$53,MATCH($E35,Schritt5_Gruppenbewertung!$D$13:$D$53,0),MATCH(AH$5,Schritt5_Gruppenbewertung!$G$11:$Z$11,0))="","",INDEX(Schritt5_Gruppenbewertung!$G$13:$Z$53,MATCH($E35,Schritt5_Gruppenbewertung!$D$13:$D$53,0),MATCH(AH$5,Schritt5_Gruppenbewertung!$G$11:$Z$11,0))))</f>
        <v/>
      </c>
      <c r="AI35" s="92" t="str">
        <f>IF($E35="","",IF(INDEX(Schritt5_Gruppenbewertung!$G$13:$Z$53,MATCH($E35,Schritt5_Gruppenbewertung!$D$13:$D$53,0),MATCH(AI$5,Schritt5_Gruppenbewertung!$G$11:$Z$11,0))="","",INDEX(Schritt5_Gruppenbewertung!$G$13:$Z$53,MATCH($E35,Schritt5_Gruppenbewertung!$D$13:$D$53,0),MATCH(AI$5,Schritt5_Gruppenbewertung!$G$11:$Z$11,0))))</f>
        <v/>
      </c>
      <c r="AJ35" s="92" t="str">
        <f>IF($E35="","",IF(INDEX(Schritt5_Gruppenbewertung!$G$13:$Z$53,MATCH($E35,Schritt5_Gruppenbewertung!$D$13:$D$53,0),MATCH(AJ$5,Schritt5_Gruppenbewertung!$G$11:$Z$11,0))="","",INDEX(Schritt5_Gruppenbewertung!$G$13:$Z$53,MATCH($E35,Schritt5_Gruppenbewertung!$D$13:$D$53,0),MATCH(AJ$5,Schritt5_Gruppenbewertung!$G$11:$Z$11,0))))</f>
        <v/>
      </c>
      <c r="AK35" s="92" t="str">
        <f>IF($E35="","",IF(INDEX(Schritt5_Gruppenbewertung!$G$13:$Z$53,MATCH($E35,Schritt5_Gruppenbewertung!$D$13:$D$53,0),MATCH(AK$5,Schritt5_Gruppenbewertung!$G$11:$Z$11,0))="","",INDEX(Schritt5_Gruppenbewertung!$G$13:$Z$53,MATCH($E35,Schritt5_Gruppenbewertung!$D$13:$D$53,0),MATCH(AK$5,Schritt5_Gruppenbewertung!$G$11:$Z$11,0))))</f>
        <v/>
      </c>
      <c r="AL35" s="92" t="str">
        <f>IF($E35="","",IF(INDEX(Schritt5_Gruppenbewertung!$G$13:$Z$53,MATCH($E35,Schritt5_Gruppenbewertung!$D$13:$D$53,0),MATCH(AL$5,Schritt5_Gruppenbewertung!$G$11:$Z$11,0))="","",INDEX(Schritt5_Gruppenbewertung!$G$13:$Z$53,MATCH($E35,Schritt5_Gruppenbewertung!$D$13:$D$53,0),MATCH(AL$5,Schritt5_Gruppenbewertung!$G$11:$Z$11,0))))</f>
        <v/>
      </c>
      <c r="AN35" s="239" t="str">
        <f t="shared" si="7"/>
        <v xml:space="preserve"> </v>
      </c>
    </row>
    <row r="36" spans="1:40" x14ac:dyDescent="0.25">
      <c r="A36" s="33" t="str">
        <f>Filter_SonderKriterienpruefung!N30</f>
        <v/>
      </c>
      <c r="B36" s="33" t="str">
        <f>IFERROR(INDEX(DROPDOWN!$L$8:$O$20,MATCH(Werte_SonderAuswertung!$A36,DROPDOWN!$L$8:$L$20,0),4),"")</f>
        <v/>
      </c>
      <c r="C36" s="33" t="str">
        <f>IFERROR(INDEX(DROPDOWN!$L$8:$P$20,MATCH(Werte_SonderAuswertung!$A36,DROPDOWN!$L$8:$L$20,0),5),"")</f>
        <v/>
      </c>
      <c r="D36" s="16" t="str">
        <f>Filter_SonderKriterienpruefung!M30</f>
        <v/>
      </c>
      <c r="E36" s="15" t="str">
        <f>Filter_SonderKriterienpruefung!O30</f>
        <v/>
      </c>
      <c r="F36" s="135" t="str">
        <f t="shared" si="1"/>
        <v/>
      </c>
      <c r="G36" s="30" t="str">
        <f t="shared" si="2"/>
        <v/>
      </c>
      <c r="H36" s="30" t="str">
        <f t="shared" si="3"/>
        <v/>
      </c>
      <c r="I36" s="30" t="str">
        <f t="shared" si="4"/>
        <v/>
      </c>
      <c r="J36" s="30" t="str">
        <f t="shared" si="5"/>
        <v/>
      </c>
      <c r="K36" s="30" t="str">
        <f t="shared" si="6"/>
        <v/>
      </c>
      <c r="L36" s="4" t="str">
        <f>IF($E36="","",COUNT(INDEX(Schritt5_Gruppenbewertung!$G$13:$G$53,$R36):INDEX(Schritt5_Gruppenbewertung!$Z$13:$Z$53,$R36)))</f>
        <v/>
      </c>
      <c r="M36" s="112" t="str">
        <f t="shared" si="0"/>
        <v/>
      </c>
      <c r="N36" s="112" t="str">
        <f t="shared" si="0"/>
        <v/>
      </c>
      <c r="O36" s="112" t="str">
        <f t="shared" si="0"/>
        <v/>
      </c>
      <c r="P36" s="112" t="str">
        <f t="shared" si="0"/>
        <v/>
      </c>
      <c r="Q36" s="112" t="str">
        <f t="shared" si="0"/>
        <v/>
      </c>
      <c r="R36" s="30" t="str">
        <f>IF(E36="","",MATCH(E36,Schritt5_Gruppenbewertung!$D$13:$D$53,0))</f>
        <v/>
      </c>
      <c r="S36" s="92" t="str">
        <f>IF($E36="","",IF(INDEX(Schritt5_Gruppenbewertung!$G$13:$Z$53,MATCH($E36,Schritt5_Gruppenbewertung!$D$13:$D$53,0),MATCH(S$5,Schritt5_Gruppenbewertung!$G$11:$Z$11,0))="","",INDEX(Schritt5_Gruppenbewertung!$G$13:$Z$53,MATCH($E36,Schritt5_Gruppenbewertung!$D$13:$D$53,0),MATCH(S$5,Schritt5_Gruppenbewertung!$G$11:$Z$11,0))))</f>
        <v/>
      </c>
      <c r="T36" s="92" t="str">
        <f>IF($E36="","",IF(INDEX(Schritt5_Gruppenbewertung!$G$13:$Z$53,MATCH($E36,Schritt5_Gruppenbewertung!$D$13:$D$53,0),MATCH(T$5,Schritt5_Gruppenbewertung!$G$11:$Z$11,0))="","",INDEX(Schritt5_Gruppenbewertung!$G$13:$Z$53,MATCH($E36,Schritt5_Gruppenbewertung!$D$13:$D$53,0),MATCH(T$5,Schritt5_Gruppenbewertung!$G$11:$Z$11,0))))</f>
        <v/>
      </c>
      <c r="U36" s="92" t="str">
        <f>IF($E36="","",IF(INDEX(Schritt5_Gruppenbewertung!$G$13:$Z$53,MATCH($E36,Schritt5_Gruppenbewertung!$D$13:$D$53,0),MATCH(U$5,Schritt5_Gruppenbewertung!$G$11:$Z$11,0))="","",INDEX(Schritt5_Gruppenbewertung!$G$13:$Z$53,MATCH($E36,Schritt5_Gruppenbewertung!$D$13:$D$53,0),MATCH(U$5,Schritt5_Gruppenbewertung!$G$11:$Z$11,0))))</f>
        <v/>
      </c>
      <c r="V36" s="92" t="str">
        <f>IF($E36="","",IF(INDEX(Schritt5_Gruppenbewertung!$G$13:$Z$53,MATCH($E36,Schritt5_Gruppenbewertung!$D$13:$D$53,0),MATCH(V$5,Schritt5_Gruppenbewertung!$G$11:$Z$11,0))="","",INDEX(Schritt5_Gruppenbewertung!$G$13:$Z$53,MATCH($E36,Schritt5_Gruppenbewertung!$D$13:$D$53,0),MATCH(V$5,Schritt5_Gruppenbewertung!$G$11:$Z$11,0))))</f>
        <v/>
      </c>
      <c r="W36" s="92" t="str">
        <f>IF($E36="","",IF(INDEX(Schritt5_Gruppenbewertung!$G$13:$Z$53,MATCH($E36,Schritt5_Gruppenbewertung!$D$13:$D$53,0),MATCH(W$5,Schritt5_Gruppenbewertung!$G$11:$Z$11,0))="","",INDEX(Schritt5_Gruppenbewertung!$G$13:$Z$53,MATCH($E36,Schritt5_Gruppenbewertung!$D$13:$D$53,0),MATCH(W$5,Schritt5_Gruppenbewertung!$G$11:$Z$11,0))))</f>
        <v/>
      </c>
      <c r="X36" s="92" t="str">
        <f>IF($E36="","",IF(INDEX(Schritt5_Gruppenbewertung!$G$13:$Z$53,MATCH($E36,Schritt5_Gruppenbewertung!$D$13:$D$53,0),MATCH(X$5,Schritt5_Gruppenbewertung!$G$11:$Z$11,0))="","",INDEX(Schritt5_Gruppenbewertung!$G$13:$Z$53,MATCH($E36,Schritt5_Gruppenbewertung!$D$13:$D$53,0),MATCH(X$5,Schritt5_Gruppenbewertung!$G$11:$Z$11,0))))</f>
        <v/>
      </c>
      <c r="Y36" s="92" t="str">
        <f>IF($E36="","",IF(INDEX(Schritt5_Gruppenbewertung!$G$13:$Z$53,MATCH($E36,Schritt5_Gruppenbewertung!$D$13:$D$53,0),MATCH(Y$5,Schritt5_Gruppenbewertung!$G$11:$Z$11,0))="","",INDEX(Schritt5_Gruppenbewertung!$G$13:$Z$53,MATCH($E36,Schritt5_Gruppenbewertung!$D$13:$D$53,0),MATCH(Y$5,Schritt5_Gruppenbewertung!$G$11:$Z$11,0))))</f>
        <v/>
      </c>
      <c r="Z36" s="92" t="str">
        <f>IF($E36="","",IF(INDEX(Schritt5_Gruppenbewertung!$G$13:$Z$53,MATCH($E36,Schritt5_Gruppenbewertung!$D$13:$D$53,0),MATCH(Z$5,Schritt5_Gruppenbewertung!$G$11:$Z$11,0))="","",INDEX(Schritt5_Gruppenbewertung!$G$13:$Z$53,MATCH($E36,Schritt5_Gruppenbewertung!$D$13:$D$53,0),MATCH(Z$5,Schritt5_Gruppenbewertung!$G$11:$Z$11,0))))</f>
        <v/>
      </c>
      <c r="AA36" s="92" t="str">
        <f>IF($E36="","",IF(INDEX(Schritt5_Gruppenbewertung!$G$13:$Z$53,MATCH($E36,Schritt5_Gruppenbewertung!$D$13:$D$53,0),MATCH(AA$5,Schritt5_Gruppenbewertung!$G$11:$Z$11,0))="","",INDEX(Schritt5_Gruppenbewertung!$G$13:$Z$53,MATCH($E36,Schritt5_Gruppenbewertung!$D$13:$D$53,0),MATCH(AA$5,Schritt5_Gruppenbewertung!$G$11:$Z$11,0))))</f>
        <v/>
      </c>
      <c r="AB36" s="92" t="str">
        <f>IF($E36="","",IF(INDEX(Schritt5_Gruppenbewertung!$G$13:$Z$53,MATCH($E36,Schritt5_Gruppenbewertung!$D$13:$D$53,0),MATCH(AB$5,Schritt5_Gruppenbewertung!$G$11:$Z$11,0))="","",INDEX(Schritt5_Gruppenbewertung!$G$13:$Z$53,MATCH($E36,Schritt5_Gruppenbewertung!$D$13:$D$53,0),MATCH(AB$5,Schritt5_Gruppenbewertung!$G$11:$Z$11,0))))</f>
        <v/>
      </c>
      <c r="AC36" s="92" t="str">
        <f>IF($E36="","",IF(INDEX(Schritt5_Gruppenbewertung!$G$13:$Z$53,MATCH($E36,Schritt5_Gruppenbewertung!$D$13:$D$53,0),MATCH(AC$5,Schritt5_Gruppenbewertung!$G$11:$Z$11,0))="","",INDEX(Schritt5_Gruppenbewertung!$G$13:$Z$53,MATCH($E36,Schritt5_Gruppenbewertung!$D$13:$D$53,0),MATCH(AC$5,Schritt5_Gruppenbewertung!$G$11:$Z$11,0))))</f>
        <v/>
      </c>
      <c r="AD36" s="92" t="str">
        <f>IF($E36="","",IF(INDEX(Schritt5_Gruppenbewertung!$G$13:$Z$53,MATCH($E36,Schritt5_Gruppenbewertung!$D$13:$D$53,0),MATCH(AD$5,Schritt5_Gruppenbewertung!$G$11:$Z$11,0))="","",INDEX(Schritt5_Gruppenbewertung!$G$13:$Z$53,MATCH($E36,Schritt5_Gruppenbewertung!$D$13:$D$53,0),MATCH(AD$5,Schritt5_Gruppenbewertung!$G$11:$Z$11,0))))</f>
        <v/>
      </c>
      <c r="AE36" s="92" t="str">
        <f>IF($E36="","",IF(INDEX(Schritt5_Gruppenbewertung!$G$13:$Z$53,MATCH($E36,Schritt5_Gruppenbewertung!$D$13:$D$53,0),MATCH(AE$5,Schritt5_Gruppenbewertung!$G$11:$Z$11,0))="","",INDEX(Schritt5_Gruppenbewertung!$G$13:$Z$53,MATCH($E36,Schritt5_Gruppenbewertung!$D$13:$D$53,0),MATCH(AE$5,Schritt5_Gruppenbewertung!$G$11:$Z$11,0))))</f>
        <v/>
      </c>
      <c r="AF36" s="92" t="str">
        <f>IF($E36="","",IF(INDEX(Schritt5_Gruppenbewertung!$G$13:$Z$53,MATCH($E36,Schritt5_Gruppenbewertung!$D$13:$D$53,0),MATCH(AF$5,Schritt5_Gruppenbewertung!$G$11:$Z$11,0))="","",INDEX(Schritt5_Gruppenbewertung!$G$13:$Z$53,MATCH($E36,Schritt5_Gruppenbewertung!$D$13:$D$53,0),MATCH(AF$5,Schritt5_Gruppenbewertung!$G$11:$Z$11,0))))</f>
        <v/>
      </c>
      <c r="AG36" s="92" t="str">
        <f>IF($E36="","",IF(INDEX(Schritt5_Gruppenbewertung!$G$13:$Z$53,MATCH($E36,Schritt5_Gruppenbewertung!$D$13:$D$53,0),MATCH(AG$5,Schritt5_Gruppenbewertung!$G$11:$Z$11,0))="","",INDEX(Schritt5_Gruppenbewertung!$G$13:$Z$53,MATCH($E36,Schritt5_Gruppenbewertung!$D$13:$D$53,0),MATCH(AG$5,Schritt5_Gruppenbewertung!$G$11:$Z$11,0))))</f>
        <v/>
      </c>
      <c r="AH36" s="92" t="str">
        <f>IF($E36="","",IF(INDEX(Schritt5_Gruppenbewertung!$G$13:$Z$53,MATCH($E36,Schritt5_Gruppenbewertung!$D$13:$D$53,0),MATCH(AH$5,Schritt5_Gruppenbewertung!$G$11:$Z$11,0))="","",INDEX(Schritt5_Gruppenbewertung!$G$13:$Z$53,MATCH($E36,Schritt5_Gruppenbewertung!$D$13:$D$53,0),MATCH(AH$5,Schritt5_Gruppenbewertung!$G$11:$Z$11,0))))</f>
        <v/>
      </c>
      <c r="AI36" s="92" t="str">
        <f>IF($E36="","",IF(INDEX(Schritt5_Gruppenbewertung!$G$13:$Z$53,MATCH($E36,Schritt5_Gruppenbewertung!$D$13:$D$53,0),MATCH(AI$5,Schritt5_Gruppenbewertung!$G$11:$Z$11,0))="","",INDEX(Schritt5_Gruppenbewertung!$G$13:$Z$53,MATCH($E36,Schritt5_Gruppenbewertung!$D$13:$D$53,0),MATCH(AI$5,Schritt5_Gruppenbewertung!$G$11:$Z$11,0))))</f>
        <v/>
      </c>
      <c r="AJ36" s="92" t="str">
        <f>IF($E36="","",IF(INDEX(Schritt5_Gruppenbewertung!$G$13:$Z$53,MATCH($E36,Schritt5_Gruppenbewertung!$D$13:$D$53,0),MATCH(AJ$5,Schritt5_Gruppenbewertung!$G$11:$Z$11,0))="","",INDEX(Schritt5_Gruppenbewertung!$G$13:$Z$53,MATCH($E36,Schritt5_Gruppenbewertung!$D$13:$D$53,0),MATCH(AJ$5,Schritt5_Gruppenbewertung!$G$11:$Z$11,0))))</f>
        <v/>
      </c>
      <c r="AK36" s="92" t="str">
        <f>IF($E36="","",IF(INDEX(Schritt5_Gruppenbewertung!$G$13:$Z$53,MATCH($E36,Schritt5_Gruppenbewertung!$D$13:$D$53,0),MATCH(AK$5,Schritt5_Gruppenbewertung!$G$11:$Z$11,0))="","",INDEX(Schritt5_Gruppenbewertung!$G$13:$Z$53,MATCH($E36,Schritt5_Gruppenbewertung!$D$13:$D$53,0),MATCH(AK$5,Schritt5_Gruppenbewertung!$G$11:$Z$11,0))))</f>
        <v/>
      </c>
      <c r="AL36" s="92" t="str">
        <f>IF($E36="","",IF(INDEX(Schritt5_Gruppenbewertung!$G$13:$Z$53,MATCH($E36,Schritt5_Gruppenbewertung!$D$13:$D$53,0),MATCH(AL$5,Schritt5_Gruppenbewertung!$G$11:$Z$11,0))="","",INDEX(Schritt5_Gruppenbewertung!$G$13:$Z$53,MATCH($E36,Schritt5_Gruppenbewertung!$D$13:$D$53,0),MATCH(AL$5,Schritt5_Gruppenbewertung!$G$11:$Z$11,0))))</f>
        <v/>
      </c>
      <c r="AN36" s="239" t="str">
        <f t="shared" si="7"/>
        <v xml:space="preserve"> </v>
      </c>
    </row>
    <row r="37" spans="1:40" x14ac:dyDescent="0.25">
      <c r="A37" s="33" t="str">
        <f>Filter_SonderKriterienpruefung!N31</f>
        <v/>
      </c>
      <c r="B37" s="33" t="str">
        <f>IFERROR(INDEX(DROPDOWN!$L$8:$O$20,MATCH(Werte_SonderAuswertung!$A37,DROPDOWN!$L$8:$L$20,0),4),"")</f>
        <v/>
      </c>
      <c r="C37" s="33" t="str">
        <f>IFERROR(INDEX(DROPDOWN!$L$8:$P$20,MATCH(Werte_SonderAuswertung!$A37,DROPDOWN!$L$8:$L$20,0),5),"")</f>
        <v/>
      </c>
      <c r="D37" s="16" t="str">
        <f>Filter_SonderKriterienpruefung!M31</f>
        <v/>
      </c>
      <c r="E37" s="15" t="str">
        <f>Filter_SonderKriterienpruefung!O31</f>
        <v/>
      </c>
      <c r="F37" s="135" t="str">
        <f t="shared" si="1"/>
        <v/>
      </c>
      <c r="G37" s="30" t="str">
        <f t="shared" si="2"/>
        <v/>
      </c>
      <c r="H37" s="30" t="str">
        <f t="shared" si="3"/>
        <v/>
      </c>
      <c r="I37" s="30" t="str">
        <f t="shared" si="4"/>
        <v/>
      </c>
      <c r="J37" s="30" t="str">
        <f t="shared" si="5"/>
        <v/>
      </c>
      <c r="K37" s="30" t="str">
        <f t="shared" si="6"/>
        <v/>
      </c>
      <c r="L37" s="4" t="str">
        <f>IF($E37="","",COUNT(INDEX(Schritt5_Gruppenbewertung!$G$13:$G$53,$R37):INDEX(Schritt5_Gruppenbewertung!$Z$13:$Z$53,$R37)))</f>
        <v/>
      </c>
      <c r="M37" s="112" t="str">
        <f t="shared" si="0"/>
        <v/>
      </c>
      <c r="N37" s="112" t="str">
        <f t="shared" si="0"/>
        <v/>
      </c>
      <c r="O37" s="112" t="str">
        <f t="shared" si="0"/>
        <v/>
      </c>
      <c r="P37" s="112" t="str">
        <f t="shared" si="0"/>
        <v/>
      </c>
      <c r="Q37" s="112" t="str">
        <f t="shared" si="0"/>
        <v/>
      </c>
      <c r="R37" s="30" t="str">
        <f>IF(E37="","",MATCH(E37,Schritt5_Gruppenbewertung!$D$13:$D$53,0))</f>
        <v/>
      </c>
      <c r="S37" s="92" t="str">
        <f>IF($E37="","",IF(INDEX(Schritt5_Gruppenbewertung!$G$13:$Z$53,MATCH($E37,Schritt5_Gruppenbewertung!$D$13:$D$53,0),MATCH(S$5,Schritt5_Gruppenbewertung!$G$11:$Z$11,0))="","",INDEX(Schritt5_Gruppenbewertung!$G$13:$Z$53,MATCH($E37,Schritt5_Gruppenbewertung!$D$13:$D$53,0),MATCH(S$5,Schritt5_Gruppenbewertung!$G$11:$Z$11,0))))</f>
        <v/>
      </c>
      <c r="T37" s="92" t="str">
        <f>IF($E37="","",IF(INDEX(Schritt5_Gruppenbewertung!$G$13:$Z$53,MATCH($E37,Schritt5_Gruppenbewertung!$D$13:$D$53,0),MATCH(T$5,Schritt5_Gruppenbewertung!$G$11:$Z$11,0))="","",INDEX(Schritt5_Gruppenbewertung!$G$13:$Z$53,MATCH($E37,Schritt5_Gruppenbewertung!$D$13:$D$53,0),MATCH(T$5,Schritt5_Gruppenbewertung!$G$11:$Z$11,0))))</f>
        <v/>
      </c>
      <c r="U37" s="92" t="str">
        <f>IF($E37="","",IF(INDEX(Schritt5_Gruppenbewertung!$G$13:$Z$53,MATCH($E37,Schritt5_Gruppenbewertung!$D$13:$D$53,0),MATCH(U$5,Schritt5_Gruppenbewertung!$G$11:$Z$11,0))="","",INDEX(Schritt5_Gruppenbewertung!$G$13:$Z$53,MATCH($E37,Schritt5_Gruppenbewertung!$D$13:$D$53,0),MATCH(U$5,Schritt5_Gruppenbewertung!$G$11:$Z$11,0))))</f>
        <v/>
      </c>
      <c r="V37" s="92" t="str">
        <f>IF($E37="","",IF(INDEX(Schritt5_Gruppenbewertung!$G$13:$Z$53,MATCH($E37,Schritt5_Gruppenbewertung!$D$13:$D$53,0),MATCH(V$5,Schritt5_Gruppenbewertung!$G$11:$Z$11,0))="","",INDEX(Schritt5_Gruppenbewertung!$G$13:$Z$53,MATCH($E37,Schritt5_Gruppenbewertung!$D$13:$D$53,0),MATCH(V$5,Schritt5_Gruppenbewertung!$G$11:$Z$11,0))))</f>
        <v/>
      </c>
      <c r="W37" s="92" t="str">
        <f>IF($E37="","",IF(INDEX(Schritt5_Gruppenbewertung!$G$13:$Z$53,MATCH($E37,Schritt5_Gruppenbewertung!$D$13:$D$53,0),MATCH(W$5,Schritt5_Gruppenbewertung!$G$11:$Z$11,0))="","",INDEX(Schritt5_Gruppenbewertung!$G$13:$Z$53,MATCH($E37,Schritt5_Gruppenbewertung!$D$13:$D$53,0),MATCH(W$5,Schritt5_Gruppenbewertung!$G$11:$Z$11,0))))</f>
        <v/>
      </c>
      <c r="X37" s="92" t="str">
        <f>IF($E37="","",IF(INDEX(Schritt5_Gruppenbewertung!$G$13:$Z$53,MATCH($E37,Schritt5_Gruppenbewertung!$D$13:$D$53,0),MATCH(X$5,Schritt5_Gruppenbewertung!$G$11:$Z$11,0))="","",INDEX(Schritt5_Gruppenbewertung!$G$13:$Z$53,MATCH($E37,Schritt5_Gruppenbewertung!$D$13:$D$53,0),MATCH(X$5,Schritt5_Gruppenbewertung!$G$11:$Z$11,0))))</f>
        <v/>
      </c>
      <c r="Y37" s="92" t="str">
        <f>IF($E37="","",IF(INDEX(Schritt5_Gruppenbewertung!$G$13:$Z$53,MATCH($E37,Schritt5_Gruppenbewertung!$D$13:$D$53,0),MATCH(Y$5,Schritt5_Gruppenbewertung!$G$11:$Z$11,0))="","",INDEX(Schritt5_Gruppenbewertung!$G$13:$Z$53,MATCH($E37,Schritt5_Gruppenbewertung!$D$13:$D$53,0),MATCH(Y$5,Schritt5_Gruppenbewertung!$G$11:$Z$11,0))))</f>
        <v/>
      </c>
      <c r="Z37" s="92" t="str">
        <f>IF($E37="","",IF(INDEX(Schritt5_Gruppenbewertung!$G$13:$Z$53,MATCH($E37,Schritt5_Gruppenbewertung!$D$13:$D$53,0),MATCH(Z$5,Schritt5_Gruppenbewertung!$G$11:$Z$11,0))="","",INDEX(Schritt5_Gruppenbewertung!$G$13:$Z$53,MATCH($E37,Schritt5_Gruppenbewertung!$D$13:$D$53,0),MATCH(Z$5,Schritt5_Gruppenbewertung!$G$11:$Z$11,0))))</f>
        <v/>
      </c>
      <c r="AA37" s="92" t="str">
        <f>IF($E37="","",IF(INDEX(Schritt5_Gruppenbewertung!$G$13:$Z$53,MATCH($E37,Schritt5_Gruppenbewertung!$D$13:$D$53,0),MATCH(AA$5,Schritt5_Gruppenbewertung!$G$11:$Z$11,0))="","",INDEX(Schritt5_Gruppenbewertung!$G$13:$Z$53,MATCH($E37,Schritt5_Gruppenbewertung!$D$13:$D$53,0),MATCH(AA$5,Schritt5_Gruppenbewertung!$G$11:$Z$11,0))))</f>
        <v/>
      </c>
      <c r="AB37" s="92" t="str">
        <f>IF($E37="","",IF(INDEX(Schritt5_Gruppenbewertung!$G$13:$Z$53,MATCH($E37,Schritt5_Gruppenbewertung!$D$13:$D$53,0),MATCH(AB$5,Schritt5_Gruppenbewertung!$G$11:$Z$11,0))="","",INDEX(Schritt5_Gruppenbewertung!$G$13:$Z$53,MATCH($E37,Schritt5_Gruppenbewertung!$D$13:$D$53,0),MATCH(AB$5,Schritt5_Gruppenbewertung!$G$11:$Z$11,0))))</f>
        <v/>
      </c>
      <c r="AC37" s="92" t="str">
        <f>IF($E37="","",IF(INDEX(Schritt5_Gruppenbewertung!$G$13:$Z$53,MATCH($E37,Schritt5_Gruppenbewertung!$D$13:$D$53,0),MATCH(AC$5,Schritt5_Gruppenbewertung!$G$11:$Z$11,0))="","",INDEX(Schritt5_Gruppenbewertung!$G$13:$Z$53,MATCH($E37,Schritt5_Gruppenbewertung!$D$13:$D$53,0),MATCH(AC$5,Schritt5_Gruppenbewertung!$G$11:$Z$11,0))))</f>
        <v/>
      </c>
      <c r="AD37" s="92" t="str">
        <f>IF($E37="","",IF(INDEX(Schritt5_Gruppenbewertung!$G$13:$Z$53,MATCH($E37,Schritt5_Gruppenbewertung!$D$13:$D$53,0),MATCH(AD$5,Schritt5_Gruppenbewertung!$G$11:$Z$11,0))="","",INDEX(Schritt5_Gruppenbewertung!$G$13:$Z$53,MATCH($E37,Schritt5_Gruppenbewertung!$D$13:$D$53,0),MATCH(AD$5,Schritt5_Gruppenbewertung!$G$11:$Z$11,0))))</f>
        <v/>
      </c>
      <c r="AE37" s="92" t="str">
        <f>IF($E37="","",IF(INDEX(Schritt5_Gruppenbewertung!$G$13:$Z$53,MATCH($E37,Schritt5_Gruppenbewertung!$D$13:$D$53,0),MATCH(AE$5,Schritt5_Gruppenbewertung!$G$11:$Z$11,0))="","",INDEX(Schritt5_Gruppenbewertung!$G$13:$Z$53,MATCH($E37,Schritt5_Gruppenbewertung!$D$13:$D$53,0),MATCH(AE$5,Schritt5_Gruppenbewertung!$G$11:$Z$11,0))))</f>
        <v/>
      </c>
      <c r="AF37" s="92" t="str">
        <f>IF($E37="","",IF(INDEX(Schritt5_Gruppenbewertung!$G$13:$Z$53,MATCH($E37,Schritt5_Gruppenbewertung!$D$13:$D$53,0),MATCH(AF$5,Schritt5_Gruppenbewertung!$G$11:$Z$11,0))="","",INDEX(Schritt5_Gruppenbewertung!$G$13:$Z$53,MATCH($E37,Schritt5_Gruppenbewertung!$D$13:$D$53,0),MATCH(AF$5,Schritt5_Gruppenbewertung!$G$11:$Z$11,0))))</f>
        <v/>
      </c>
      <c r="AG37" s="92" t="str">
        <f>IF($E37="","",IF(INDEX(Schritt5_Gruppenbewertung!$G$13:$Z$53,MATCH($E37,Schritt5_Gruppenbewertung!$D$13:$D$53,0),MATCH(AG$5,Schritt5_Gruppenbewertung!$G$11:$Z$11,0))="","",INDEX(Schritt5_Gruppenbewertung!$G$13:$Z$53,MATCH($E37,Schritt5_Gruppenbewertung!$D$13:$D$53,0),MATCH(AG$5,Schritt5_Gruppenbewertung!$G$11:$Z$11,0))))</f>
        <v/>
      </c>
      <c r="AH37" s="92" t="str">
        <f>IF($E37="","",IF(INDEX(Schritt5_Gruppenbewertung!$G$13:$Z$53,MATCH($E37,Schritt5_Gruppenbewertung!$D$13:$D$53,0),MATCH(AH$5,Schritt5_Gruppenbewertung!$G$11:$Z$11,0))="","",INDEX(Schritt5_Gruppenbewertung!$G$13:$Z$53,MATCH($E37,Schritt5_Gruppenbewertung!$D$13:$D$53,0),MATCH(AH$5,Schritt5_Gruppenbewertung!$G$11:$Z$11,0))))</f>
        <v/>
      </c>
      <c r="AI37" s="92" t="str">
        <f>IF($E37="","",IF(INDEX(Schritt5_Gruppenbewertung!$G$13:$Z$53,MATCH($E37,Schritt5_Gruppenbewertung!$D$13:$D$53,0),MATCH(AI$5,Schritt5_Gruppenbewertung!$G$11:$Z$11,0))="","",INDEX(Schritt5_Gruppenbewertung!$G$13:$Z$53,MATCH($E37,Schritt5_Gruppenbewertung!$D$13:$D$53,0),MATCH(AI$5,Schritt5_Gruppenbewertung!$G$11:$Z$11,0))))</f>
        <v/>
      </c>
      <c r="AJ37" s="92" t="str">
        <f>IF($E37="","",IF(INDEX(Schritt5_Gruppenbewertung!$G$13:$Z$53,MATCH($E37,Schritt5_Gruppenbewertung!$D$13:$D$53,0),MATCH(AJ$5,Schritt5_Gruppenbewertung!$G$11:$Z$11,0))="","",INDEX(Schritt5_Gruppenbewertung!$G$13:$Z$53,MATCH($E37,Schritt5_Gruppenbewertung!$D$13:$D$53,0),MATCH(AJ$5,Schritt5_Gruppenbewertung!$G$11:$Z$11,0))))</f>
        <v/>
      </c>
      <c r="AK37" s="92" t="str">
        <f>IF($E37="","",IF(INDEX(Schritt5_Gruppenbewertung!$G$13:$Z$53,MATCH($E37,Schritt5_Gruppenbewertung!$D$13:$D$53,0),MATCH(AK$5,Schritt5_Gruppenbewertung!$G$11:$Z$11,0))="","",INDEX(Schritt5_Gruppenbewertung!$G$13:$Z$53,MATCH($E37,Schritt5_Gruppenbewertung!$D$13:$D$53,0),MATCH(AK$5,Schritt5_Gruppenbewertung!$G$11:$Z$11,0))))</f>
        <v/>
      </c>
      <c r="AL37" s="92" t="str">
        <f>IF($E37="","",IF(INDEX(Schritt5_Gruppenbewertung!$G$13:$Z$53,MATCH($E37,Schritt5_Gruppenbewertung!$D$13:$D$53,0),MATCH(AL$5,Schritt5_Gruppenbewertung!$G$11:$Z$11,0))="","",INDEX(Schritt5_Gruppenbewertung!$G$13:$Z$53,MATCH($E37,Schritt5_Gruppenbewertung!$D$13:$D$53,0),MATCH(AL$5,Schritt5_Gruppenbewertung!$G$11:$Z$11,0))))</f>
        <v/>
      </c>
      <c r="AN37" s="239" t="str">
        <f t="shared" si="7"/>
        <v xml:space="preserve"> </v>
      </c>
    </row>
    <row r="38" spans="1:40" x14ac:dyDescent="0.25">
      <c r="A38" s="33" t="str">
        <f>Filter_SonderKriterienpruefung!N32</f>
        <v/>
      </c>
      <c r="B38" s="33" t="str">
        <f>IFERROR(INDEX(DROPDOWN!$L$8:$O$20,MATCH(Werte_SonderAuswertung!$A38,DROPDOWN!$L$8:$L$20,0),4),"")</f>
        <v/>
      </c>
      <c r="C38" s="33" t="str">
        <f>IFERROR(INDEX(DROPDOWN!$L$8:$P$20,MATCH(Werte_SonderAuswertung!$A38,DROPDOWN!$L$8:$L$20,0),5),"")</f>
        <v/>
      </c>
      <c r="D38" s="16" t="str">
        <f>Filter_SonderKriterienpruefung!M32</f>
        <v/>
      </c>
      <c r="E38" s="15" t="str">
        <f>Filter_SonderKriterienpruefung!O32</f>
        <v/>
      </c>
      <c r="F38" s="135" t="str">
        <f t="shared" si="1"/>
        <v/>
      </c>
      <c r="G38" s="30" t="str">
        <f t="shared" si="2"/>
        <v/>
      </c>
      <c r="H38" s="30" t="str">
        <f t="shared" si="3"/>
        <v/>
      </c>
      <c r="I38" s="30" t="str">
        <f t="shared" si="4"/>
        <v/>
      </c>
      <c r="J38" s="30" t="str">
        <f t="shared" si="5"/>
        <v/>
      </c>
      <c r="K38" s="30" t="str">
        <f t="shared" si="6"/>
        <v/>
      </c>
      <c r="L38" s="4" t="str">
        <f>IF($E38="","",COUNT(INDEX(Schritt5_Gruppenbewertung!$G$13:$G$53,$R38):INDEX(Schritt5_Gruppenbewertung!$Z$13:$Z$53,$R38)))</f>
        <v/>
      </c>
      <c r="M38" s="112" t="str">
        <f t="shared" si="0"/>
        <v/>
      </c>
      <c r="N38" s="112" t="str">
        <f t="shared" si="0"/>
        <v/>
      </c>
      <c r="O38" s="112" t="str">
        <f t="shared" si="0"/>
        <v/>
      </c>
      <c r="P38" s="112" t="str">
        <f t="shared" si="0"/>
        <v/>
      </c>
      <c r="Q38" s="112" t="str">
        <f t="shared" si="0"/>
        <v/>
      </c>
      <c r="R38" s="30" t="str">
        <f>IF(E38="","",MATCH(E38,Schritt5_Gruppenbewertung!$D$13:$D$53,0))</f>
        <v/>
      </c>
      <c r="S38" s="92" t="str">
        <f>IF($E38="","",IF(INDEX(Schritt5_Gruppenbewertung!$G$13:$Z$53,MATCH($E38,Schritt5_Gruppenbewertung!$D$13:$D$53,0),MATCH(S$5,Schritt5_Gruppenbewertung!$G$11:$Z$11,0))="","",INDEX(Schritt5_Gruppenbewertung!$G$13:$Z$53,MATCH($E38,Schritt5_Gruppenbewertung!$D$13:$D$53,0),MATCH(S$5,Schritt5_Gruppenbewertung!$G$11:$Z$11,0))))</f>
        <v/>
      </c>
      <c r="T38" s="92" t="str">
        <f>IF($E38="","",IF(INDEX(Schritt5_Gruppenbewertung!$G$13:$Z$53,MATCH($E38,Schritt5_Gruppenbewertung!$D$13:$D$53,0),MATCH(T$5,Schritt5_Gruppenbewertung!$G$11:$Z$11,0))="","",INDEX(Schritt5_Gruppenbewertung!$G$13:$Z$53,MATCH($E38,Schritt5_Gruppenbewertung!$D$13:$D$53,0),MATCH(T$5,Schritt5_Gruppenbewertung!$G$11:$Z$11,0))))</f>
        <v/>
      </c>
      <c r="U38" s="92" t="str">
        <f>IF($E38="","",IF(INDEX(Schritt5_Gruppenbewertung!$G$13:$Z$53,MATCH($E38,Schritt5_Gruppenbewertung!$D$13:$D$53,0),MATCH(U$5,Schritt5_Gruppenbewertung!$G$11:$Z$11,0))="","",INDEX(Schritt5_Gruppenbewertung!$G$13:$Z$53,MATCH($E38,Schritt5_Gruppenbewertung!$D$13:$D$53,0),MATCH(U$5,Schritt5_Gruppenbewertung!$G$11:$Z$11,0))))</f>
        <v/>
      </c>
      <c r="V38" s="92" t="str">
        <f>IF($E38="","",IF(INDEX(Schritt5_Gruppenbewertung!$G$13:$Z$53,MATCH($E38,Schritt5_Gruppenbewertung!$D$13:$D$53,0),MATCH(V$5,Schritt5_Gruppenbewertung!$G$11:$Z$11,0))="","",INDEX(Schritt5_Gruppenbewertung!$G$13:$Z$53,MATCH($E38,Schritt5_Gruppenbewertung!$D$13:$D$53,0),MATCH(V$5,Schritt5_Gruppenbewertung!$G$11:$Z$11,0))))</f>
        <v/>
      </c>
      <c r="W38" s="92" t="str">
        <f>IF($E38="","",IF(INDEX(Schritt5_Gruppenbewertung!$G$13:$Z$53,MATCH($E38,Schritt5_Gruppenbewertung!$D$13:$D$53,0),MATCH(W$5,Schritt5_Gruppenbewertung!$G$11:$Z$11,0))="","",INDEX(Schritt5_Gruppenbewertung!$G$13:$Z$53,MATCH($E38,Schritt5_Gruppenbewertung!$D$13:$D$53,0),MATCH(W$5,Schritt5_Gruppenbewertung!$G$11:$Z$11,0))))</f>
        <v/>
      </c>
      <c r="X38" s="92" t="str">
        <f>IF($E38="","",IF(INDEX(Schritt5_Gruppenbewertung!$G$13:$Z$53,MATCH($E38,Schritt5_Gruppenbewertung!$D$13:$D$53,0),MATCH(X$5,Schritt5_Gruppenbewertung!$G$11:$Z$11,0))="","",INDEX(Schritt5_Gruppenbewertung!$G$13:$Z$53,MATCH($E38,Schritt5_Gruppenbewertung!$D$13:$D$53,0),MATCH(X$5,Schritt5_Gruppenbewertung!$G$11:$Z$11,0))))</f>
        <v/>
      </c>
      <c r="Y38" s="92" t="str">
        <f>IF($E38="","",IF(INDEX(Schritt5_Gruppenbewertung!$G$13:$Z$53,MATCH($E38,Schritt5_Gruppenbewertung!$D$13:$D$53,0),MATCH(Y$5,Schritt5_Gruppenbewertung!$G$11:$Z$11,0))="","",INDEX(Schritt5_Gruppenbewertung!$G$13:$Z$53,MATCH($E38,Schritt5_Gruppenbewertung!$D$13:$D$53,0),MATCH(Y$5,Schritt5_Gruppenbewertung!$G$11:$Z$11,0))))</f>
        <v/>
      </c>
      <c r="Z38" s="92" t="str">
        <f>IF($E38="","",IF(INDEX(Schritt5_Gruppenbewertung!$G$13:$Z$53,MATCH($E38,Schritt5_Gruppenbewertung!$D$13:$D$53,0),MATCH(Z$5,Schritt5_Gruppenbewertung!$G$11:$Z$11,0))="","",INDEX(Schritt5_Gruppenbewertung!$G$13:$Z$53,MATCH($E38,Schritt5_Gruppenbewertung!$D$13:$D$53,0),MATCH(Z$5,Schritt5_Gruppenbewertung!$G$11:$Z$11,0))))</f>
        <v/>
      </c>
      <c r="AA38" s="92" t="str">
        <f>IF($E38="","",IF(INDEX(Schritt5_Gruppenbewertung!$G$13:$Z$53,MATCH($E38,Schritt5_Gruppenbewertung!$D$13:$D$53,0),MATCH(AA$5,Schritt5_Gruppenbewertung!$G$11:$Z$11,0))="","",INDEX(Schritt5_Gruppenbewertung!$G$13:$Z$53,MATCH($E38,Schritt5_Gruppenbewertung!$D$13:$D$53,0),MATCH(AA$5,Schritt5_Gruppenbewertung!$G$11:$Z$11,0))))</f>
        <v/>
      </c>
      <c r="AB38" s="92" t="str">
        <f>IF($E38="","",IF(INDEX(Schritt5_Gruppenbewertung!$G$13:$Z$53,MATCH($E38,Schritt5_Gruppenbewertung!$D$13:$D$53,0),MATCH(AB$5,Schritt5_Gruppenbewertung!$G$11:$Z$11,0))="","",INDEX(Schritt5_Gruppenbewertung!$G$13:$Z$53,MATCH($E38,Schritt5_Gruppenbewertung!$D$13:$D$53,0),MATCH(AB$5,Schritt5_Gruppenbewertung!$G$11:$Z$11,0))))</f>
        <v/>
      </c>
      <c r="AC38" s="92" t="str">
        <f>IF($E38="","",IF(INDEX(Schritt5_Gruppenbewertung!$G$13:$Z$53,MATCH($E38,Schritt5_Gruppenbewertung!$D$13:$D$53,0),MATCH(AC$5,Schritt5_Gruppenbewertung!$G$11:$Z$11,0))="","",INDEX(Schritt5_Gruppenbewertung!$G$13:$Z$53,MATCH($E38,Schritt5_Gruppenbewertung!$D$13:$D$53,0),MATCH(AC$5,Schritt5_Gruppenbewertung!$G$11:$Z$11,0))))</f>
        <v/>
      </c>
      <c r="AD38" s="92" t="str">
        <f>IF($E38="","",IF(INDEX(Schritt5_Gruppenbewertung!$G$13:$Z$53,MATCH($E38,Schritt5_Gruppenbewertung!$D$13:$D$53,0),MATCH(AD$5,Schritt5_Gruppenbewertung!$G$11:$Z$11,0))="","",INDEX(Schritt5_Gruppenbewertung!$G$13:$Z$53,MATCH($E38,Schritt5_Gruppenbewertung!$D$13:$D$53,0),MATCH(AD$5,Schritt5_Gruppenbewertung!$G$11:$Z$11,0))))</f>
        <v/>
      </c>
      <c r="AE38" s="92" t="str">
        <f>IF($E38="","",IF(INDEX(Schritt5_Gruppenbewertung!$G$13:$Z$53,MATCH($E38,Schritt5_Gruppenbewertung!$D$13:$D$53,0),MATCH(AE$5,Schritt5_Gruppenbewertung!$G$11:$Z$11,0))="","",INDEX(Schritt5_Gruppenbewertung!$G$13:$Z$53,MATCH($E38,Schritt5_Gruppenbewertung!$D$13:$D$53,0),MATCH(AE$5,Schritt5_Gruppenbewertung!$G$11:$Z$11,0))))</f>
        <v/>
      </c>
      <c r="AF38" s="92" t="str">
        <f>IF($E38="","",IF(INDEX(Schritt5_Gruppenbewertung!$G$13:$Z$53,MATCH($E38,Schritt5_Gruppenbewertung!$D$13:$D$53,0),MATCH(AF$5,Schritt5_Gruppenbewertung!$G$11:$Z$11,0))="","",INDEX(Schritt5_Gruppenbewertung!$G$13:$Z$53,MATCH($E38,Schritt5_Gruppenbewertung!$D$13:$D$53,0),MATCH(AF$5,Schritt5_Gruppenbewertung!$G$11:$Z$11,0))))</f>
        <v/>
      </c>
      <c r="AG38" s="92" t="str">
        <f>IF($E38="","",IF(INDEX(Schritt5_Gruppenbewertung!$G$13:$Z$53,MATCH($E38,Schritt5_Gruppenbewertung!$D$13:$D$53,0),MATCH(AG$5,Schritt5_Gruppenbewertung!$G$11:$Z$11,0))="","",INDEX(Schritt5_Gruppenbewertung!$G$13:$Z$53,MATCH($E38,Schritt5_Gruppenbewertung!$D$13:$D$53,0),MATCH(AG$5,Schritt5_Gruppenbewertung!$G$11:$Z$11,0))))</f>
        <v/>
      </c>
      <c r="AH38" s="92" t="str">
        <f>IF($E38="","",IF(INDEX(Schritt5_Gruppenbewertung!$G$13:$Z$53,MATCH($E38,Schritt5_Gruppenbewertung!$D$13:$D$53,0),MATCH(AH$5,Schritt5_Gruppenbewertung!$G$11:$Z$11,0))="","",INDEX(Schritt5_Gruppenbewertung!$G$13:$Z$53,MATCH($E38,Schritt5_Gruppenbewertung!$D$13:$D$53,0),MATCH(AH$5,Schritt5_Gruppenbewertung!$G$11:$Z$11,0))))</f>
        <v/>
      </c>
      <c r="AI38" s="92" t="str">
        <f>IF($E38="","",IF(INDEX(Schritt5_Gruppenbewertung!$G$13:$Z$53,MATCH($E38,Schritt5_Gruppenbewertung!$D$13:$D$53,0),MATCH(AI$5,Schritt5_Gruppenbewertung!$G$11:$Z$11,0))="","",INDEX(Schritt5_Gruppenbewertung!$G$13:$Z$53,MATCH($E38,Schritt5_Gruppenbewertung!$D$13:$D$53,0),MATCH(AI$5,Schritt5_Gruppenbewertung!$G$11:$Z$11,0))))</f>
        <v/>
      </c>
      <c r="AJ38" s="92" t="str">
        <f>IF($E38="","",IF(INDEX(Schritt5_Gruppenbewertung!$G$13:$Z$53,MATCH($E38,Schritt5_Gruppenbewertung!$D$13:$D$53,0),MATCH(AJ$5,Schritt5_Gruppenbewertung!$G$11:$Z$11,0))="","",INDEX(Schritt5_Gruppenbewertung!$G$13:$Z$53,MATCH($E38,Schritt5_Gruppenbewertung!$D$13:$D$53,0),MATCH(AJ$5,Schritt5_Gruppenbewertung!$G$11:$Z$11,0))))</f>
        <v/>
      </c>
      <c r="AK38" s="92" t="str">
        <f>IF($E38="","",IF(INDEX(Schritt5_Gruppenbewertung!$G$13:$Z$53,MATCH($E38,Schritt5_Gruppenbewertung!$D$13:$D$53,0),MATCH(AK$5,Schritt5_Gruppenbewertung!$G$11:$Z$11,0))="","",INDEX(Schritt5_Gruppenbewertung!$G$13:$Z$53,MATCH($E38,Schritt5_Gruppenbewertung!$D$13:$D$53,0),MATCH(AK$5,Schritt5_Gruppenbewertung!$G$11:$Z$11,0))))</f>
        <v/>
      </c>
      <c r="AL38" s="92" t="str">
        <f>IF($E38="","",IF(INDEX(Schritt5_Gruppenbewertung!$G$13:$Z$53,MATCH($E38,Schritt5_Gruppenbewertung!$D$13:$D$53,0),MATCH(AL$5,Schritt5_Gruppenbewertung!$G$11:$Z$11,0))="","",INDEX(Schritt5_Gruppenbewertung!$G$13:$Z$53,MATCH($E38,Schritt5_Gruppenbewertung!$D$13:$D$53,0),MATCH(AL$5,Schritt5_Gruppenbewertung!$G$11:$Z$11,0))))</f>
        <v/>
      </c>
      <c r="AN38" s="239" t="str">
        <f t="shared" si="7"/>
        <v xml:space="preserve"> </v>
      </c>
    </row>
    <row r="39" spans="1:40" x14ac:dyDescent="0.25">
      <c r="A39" s="33" t="str">
        <f>Filter_SonderKriterienpruefung!N33</f>
        <v/>
      </c>
      <c r="B39" s="33" t="str">
        <f>IFERROR(INDEX(DROPDOWN!$L$8:$O$20,MATCH(Werte_SonderAuswertung!$A39,DROPDOWN!$L$8:$L$20,0),4),"")</f>
        <v/>
      </c>
      <c r="C39" s="33" t="str">
        <f>IFERROR(INDEX(DROPDOWN!$L$8:$P$20,MATCH(Werte_SonderAuswertung!$A39,DROPDOWN!$L$8:$L$20,0),5),"")</f>
        <v/>
      </c>
      <c r="D39" s="16" t="str">
        <f>Filter_SonderKriterienpruefung!M33</f>
        <v/>
      </c>
      <c r="E39" s="15" t="str">
        <f>Filter_SonderKriterienpruefung!O33</f>
        <v/>
      </c>
      <c r="F39" s="135" t="str">
        <f t="shared" si="1"/>
        <v/>
      </c>
      <c r="G39" s="30" t="str">
        <f t="shared" si="2"/>
        <v/>
      </c>
      <c r="H39" s="30" t="str">
        <f t="shared" si="3"/>
        <v/>
      </c>
      <c r="I39" s="30" t="str">
        <f t="shared" si="4"/>
        <v/>
      </c>
      <c r="J39" s="30" t="str">
        <f t="shared" si="5"/>
        <v/>
      </c>
      <c r="K39" s="30" t="str">
        <f t="shared" si="6"/>
        <v/>
      </c>
      <c r="L39" s="4" t="str">
        <f>IF($E39="","",COUNT(INDEX(Schritt5_Gruppenbewertung!$G$13:$G$53,$R39):INDEX(Schritt5_Gruppenbewertung!$Z$13:$Z$53,$R39)))</f>
        <v/>
      </c>
      <c r="M39" s="112" t="str">
        <f t="shared" si="0"/>
        <v/>
      </c>
      <c r="N39" s="112" t="str">
        <f t="shared" si="0"/>
        <v/>
      </c>
      <c r="O39" s="112" t="str">
        <f t="shared" si="0"/>
        <v/>
      </c>
      <c r="P39" s="112" t="str">
        <f t="shared" si="0"/>
        <v/>
      </c>
      <c r="Q39" s="112" t="str">
        <f t="shared" si="0"/>
        <v/>
      </c>
      <c r="R39" s="30" t="str">
        <f>IF(E39="","",MATCH(E39,Schritt5_Gruppenbewertung!$D$13:$D$53,0))</f>
        <v/>
      </c>
      <c r="S39" s="92" t="str">
        <f>IF($E39="","",IF(INDEX(Schritt5_Gruppenbewertung!$G$13:$Z$53,MATCH($E39,Schritt5_Gruppenbewertung!$D$13:$D$53,0),MATCH(S$5,Schritt5_Gruppenbewertung!$G$11:$Z$11,0))="","",INDEX(Schritt5_Gruppenbewertung!$G$13:$Z$53,MATCH($E39,Schritt5_Gruppenbewertung!$D$13:$D$53,0),MATCH(S$5,Schritt5_Gruppenbewertung!$G$11:$Z$11,0))))</f>
        <v/>
      </c>
      <c r="T39" s="92" t="str">
        <f>IF($E39="","",IF(INDEX(Schritt5_Gruppenbewertung!$G$13:$Z$53,MATCH($E39,Schritt5_Gruppenbewertung!$D$13:$D$53,0),MATCH(T$5,Schritt5_Gruppenbewertung!$G$11:$Z$11,0))="","",INDEX(Schritt5_Gruppenbewertung!$G$13:$Z$53,MATCH($E39,Schritt5_Gruppenbewertung!$D$13:$D$53,0),MATCH(T$5,Schritt5_Gruppenbewertung!$G$11:$Z$11,0))))</f>
        <v/>
      </c>
      <c r="U39" s="92" t="str">
        <f>IF($E39="","",IF(INDEX(Schritt5_Gruppenbewertung!$G$13:$Z$53,MATCH($E39,Schritt5_Gruppenbewertung!$D$13:$D$53,0),MATCH(U$5,Schritt5_Gruppenbewertung!$G$11:$Z$11,0))="","",INDEX(Schritt5_Gruppenbewertung!$G$13:$Z$53,MATCH($E39,Schritt5_Gruppenbewertung!$D$13:$D$53,0),MATCH(U$5,Schritt5_Gruppenbewertung!$G$11:$Z$11,0))))</f>
        <v/>
      </c>
      <c r="V39" s="92" t="str">
        <f>IF($E39="","",IF(INDEX(Schritt5_Gruppenbewertung!$G$13:$Z$53,MATCH($E39,Schritt5_Gruppenbewertung!$D$13:$D$53,0),MATCH(V$5,Schritt5_Gruppenbewertung!$G$11:$Z$11,0))="","",INDEX(Schritt5_Gruppenbewertung!$G$13:$Z$53,MATCH($E39,Schritt5_Gruppenbewertung!$D$13:$D$53,0),MATCH(V$5,Schritt5_Gruppenbewertung!$G$11:$Z$11,0))))</f>
        <v/>
      </c>
      <c r="W39" s="92" t="str">
        <f>IF($E39="","",IF(INDEX(Schritt5_Gruppenbewertung!$G$13:$Z$53,MATCH($E39,Schritt5_Gruppenbewertung!$D$13:$D$53,0),MATCH(W$5,Schritt5_Gruppenbewertung!$G$11:$Z$11,0))="","",INDEX(Schritt5_Gruppenbewertung!$G$13:$Z$53,MATCH($E39,Schritt5_Gruppenbewertung!$D$13:$D$53,0),MATCH(W$5,Schritt5_Gruppenbewertung!$G$11:$Z$11,0))))</f>
        <v/>
      </c>
      <c r="X39" s="92" t="str">
        <f>IF($E39="","",IF(INDEX(Schritt5_Gruppenbewertung!$G$13:$Z$53,MATCH($E39,Schritt5_Gruppenbewertung!$D$13:$D$53,0),MATCH(X$5,Schritt5_Gruppenbewertung!$G$11:$Z$11,0))="","",INDEX(Schritt5_Gruppenbewertung!$G$13:$Z$53,MATCH($E39,Schritt5_Gruppenbewertung!$D$13:$D$53,0),MATCH(X$5,Schritt5_Gruppenbewertung!$G$11:$Z$11,0))))</f>
        <v/>
      </c>
      <c r="Y39" s="92" t="str">
        <f>IF($E39="","",IF(INDEX(Schritt5_Gruppenbewertung!$G$13:$Z$53,MATCH($E39,Schritt5_Gruppenbewertung!$D$13:$D$53,0),MATCH(Y$5,Schritt5_Gruppenbewertung!$G$11:$Z$11,0))="","",INDEX(Schritt5_Gruppenbewertung!$G$13:$Z$53,MATCH($E39,Schritt5_Gruppenbewertung!$D$13:$D$53,0),MATCH(Y$5,Schritt5_Gruppenbewertung!$G$11:$Z$11,0))))</f>
        <v/>
      </c>
      <c r="Z39" s="92" t="str">
        <f>IF($E39="","",IF(INDEX(Schritt5_Gruppenbewertung!$G$13:$Z$53,MATCH($E39,Schritt5_Gruppenbewertung!$D$13:$D$53,0),MATCH(Z$5,Schritt5_Gruppenbewertung!$G$11:$Z$11,0))="","",INDEX(Schritt5_Gruppenbewertung!$G$13:$Z$53,MATCH($E39,Schritt5_Gruppenbewertung!$D$13:$D$53,0),MATCH(Z$5,Schritt5_Gruppenbewertung!$G$11:$Z$11,0))))</f>
        <v/>
      </c>
      <c r="AA39" s="92" t="str">
        <f>IF($E39="","",IF(INDEX(Schritt5_Gruppenbewertung!$G$13:$Z$53,MATCH($E39,Schritt5_Gruppenbewertung!$D$13:$D$53,0),MATCH(AA$5,Schritt5_Gruppenbewertung!$G$11:$Z$11,0))="","",INDEX(Schritt5_Gruppenbewertung!$G$13:$Z$53,MATCH($E39,Schritt5_Gruppenbewertung!$D$13:$D$53,0),MATCH(AA$5,Schritt5_Gruppenbewertung!$G$11:$Z$11,0))))</f>
        <v/>
      </c>
      <c r="AB39" s="92" t="str">
        <f>IF($E39="","",IF(INDEX(Schritt5_Gruppenbewertung!$G$13:$Z$53,MATCH($E39,Schritt5_Gruppenbewertung!$D$13:$D$53,0),MATCH(AB$5,Schritt5_Gruppenbewertung!$G$11:$Z$11,0))="","",INDEX(Schritt5_Gruppenbewertung!$G$13:$Z$53,MATCH($E39,Schritt5_Gruppenbewertung!$D$13:$D$53,0),MATCH(AB$5,Schritt5_Gruppenbewertung!$G$11:$Z$11,0))))</f>
        <v/>
      </c>
      <c r="AC39" s="92" t="str">
        <f>IF($E39="","",IF(INDEX(Schritt5_Gruppenbewertung!$G$13:$Z$53,MATCH($E39,Schritt5_Gruppenbewertung!$D$13:$D$53,0),MATCH(AC$5,Schritt5_Gruppenbewertung!$G$11:$Z$11,0))="","",INDEX(Schritt5_Gruppenbewertung!$G$13:$Z$53,MATCH($E39,Schritt5_Gruppenbewertung!$D$13:$D$53,0),MATCH(AC$5,Schritt5_Gruppenbewertung!$G$11:$Z$11,0))))</f>
        <v/>
      </c>
      <c r="AD39" s="92" t="str">
        <f>IF($E39="","",IF(INDEX(Schritt5_Gruppenbewertung!$G$13:$Z$53,MATCH($E39,Schritt5_Gruppenbewertung!$D$13:$D$53,0),MATCH(AD$5,Schritt5_Gruppenbewertung!$G$11:$Z$11,0))="","",INDEX(Schritt5_Gruppenbewertung!$G$13:$Z$53,MATCH($E39,Schritt5_Gruppenbewertung!$D$13:$D$53,0),MATCH(AD$5,Schritt5_Gruppenbewertung!$G$11:$Z$11,0))))</f>
        <v/>
      </c>
      <c r="AE39" s="92" t="str">
        <f>IF($E39="","",IF(INDEX(Schritt5_Gruppenbewertung!$G$13:$Z$53,MATCH($E39,Schritt5_Gruppenbewertung!$D$13:$D$53,0),MATCH(AE$5,Schritt5_Gruppenbewertung!$G$11:$Z$11,0))="","",INDEX(Schritt5_Gruppenbewertung!$G$13:$Z$53,MATCH($E39,Schritt5_Gruppenbewertung!$D$13:$D$53,0),MATCH(AE$5,Schritt5_Gruppenbewertung!$G$11:$Z$11,0))))</f>
        <v/>
      </c>
      <c r="AF39" s="92" t="str">
        <f>IF($E39="","",IF(INDEX(Schritt5_Gruppenbewertung!$G$13:$Z$53,MATCH($E39,Schritt5_Gruppenbewertung!$D$13:$D$53,0),MATCH(AF$5,Schritt5_Gruppenbewertung!$G$11:$Z$11,0))="","",INDEX(Schritt5_Gruppenbewertung!$G$13:$Z$53,MATCH($E39,Schritt5_Gruppenbewertung!$D$13:$D$53,0),MATCH(AF$5,Schritt5_Gruppenbewertung!$G$11:$Z$11,0))))</f>
        <v/>
      </c>
      <c r="AG39" s="92" t="str">
        <f>IF($E39="","",IF(INDEX(Schritt5_Gruppenbewertung!$G$13:$Z$53,MATCH($E39,Schritt5_Gruppenbewertung!$D$13:$D$53,0),MATCH(AG$5,Schritt5_Gruppenbewertung!$G$11:$Z$11,0))="","",INDEX(Schritt5_Gruppenbewertung!$G$13:$Z$53,MATCH($E39,Schritt5_Gruppenbewertung!$D$13:$D$53,0),MATCH(AG$5,Schritt5_Gruppenbewertung!$G$11:$Z$11,0))))</f>
        <v/>
      </c>
      <c r="AH39" s="92" t="str">
        <f>IF($E39="","",IF(INDEX(Schritt5_Gruppenbewertung!$G$13:$Z$53,MATCH($E39,Schritt5_Gruppenbewertung!$D$13:$D$53,0),MATCH(AH$5,Schritt5_Gruppenbewertung!$G$11:$Z$11,0))="","",INDEX(Schritt5_Gruppenbewertung!$G$13:$Z$53,MATCH($E39,Schritt5_Gruppenbewertung!$D$13:$D$53,0),MATCH(AH$5,Schritt5_Gruppenbewertung!$G$11:$Z$11,0))))</f>
        <v/>
      </c>
      <c r="AI39" s="92" t="str">
        <f>IF($E39="","",IF(INDEX(Schritt5_Gruppenbewertung!$G$13:$Z$53,MATCH($E39,Schritt5_Gruppenbewertung!$D$13:$D$53,0),MATCH(AI$5,Schritt5_Gruppenbewertung!$G$11:$Z$11,0))="","",INDEX(Schritt5_Gruppenbewertung!$G$13:$Z$53,MATCH($E39,Schritt5_Gruppenbewertung!$D$13:$D$53,0),MATCH(AI$5,Schritt5_Gruppenbewertung!$G$11:$Z$11,0))))</f>
        <v/>
      </c>
      <c r="AJ39" s="92" t="str">
        <f>IF($E39="","",IF(INDEX(Schritt5_Gruppenbewertung!$G$13:$Z$53,MATCH($E39,Schritt5_Gruppenbewertung!$D$13:$D$53,0),MATCH(AJ$5,Schritt5_Gruppenbewertung!$G$11:$Z$11,0))="","",INDEX(Schritt5_Gruppenbewertung!$G$13:$Z$53,MATCH($E39,Schritt5_Gruppenbewertung!$D$13:$D$53,0),MATCH(AJ$5,Schritt5_Gruppenbewertung!$G$11:$Z$11,0))))</f>
        <v/>
      </c>
      <c r="AK39" s="92" t="str">
        <f>IF($E39="","",IF(INDEX(Schritt5_Gruppenbewertung!$G$13:$Z$53,MATCH($E39,Schritt5_Gruppenbewertung!$D$13:$D$53,0),MATCH(AK$5,Schritt5_Gruppenbewertung!$G$11:$Z$11,0))="","",INDEX(Schritt5_Gruppenbewertung!$G$13:$Z$53,MATCH($E39,Schritt5_Gruppenbewertung!$D$13:$D$53,0),MATCH(AK$5,Schritt5_Gruppenbewertung!$G$11:$Z$11,0))))</f>
        <v/>
      </c>
      <c r="AL39" s="92" t="str">
        <f>IF($E39="","",IF(INDEX(Schritt5_Gruppenbewertung!$G$13:$Z$53,MATCH($E39,Schritt5_Gruppenbewertung!$D$13:$D$53,0),MATCH(AL$5,Schritt5_Gruppenbewertung!$G$11:$Z$11,0))="","",INDEX(Schritt5_Gruppenbewertung!$G$13:$Z$53,MATCH($E39,Schritt5_Gruppenbewertung!$D$13:$D$53,0),MATCH(AL$5,Schritt5_Gruppenbewertung!$G$11:$Z$11,0))))</f>
        <v/>
      </c>
      <c r="AN39" s="239" t="str">
        <f t="shared" si="7"/>
        <v xml:space="preserve"> </v>
      </c>
    </row>
    <row r="40" spans="1:40" x14ac:dyDescent="0.25">
      <c r="A40" s="33" t="str">
        <f>Filter_SonderKriterienpruefung!N34</f>
        <v/>
      </c>
      <c r="B40" s="33" t="str">
        <f>IFERROR(INDEX(DROPDOWN!$L$8:$O$20,MATCH(Werte_SonderAuswertung!$A40,DROPDOWN!$L$8:$L$20,0),4),"")</f>
        <v/>
      </c>
      <c r="C40" s="33" t="str">
        <f>IFERROR(INDEX(DROPDOWN!$L$8:$P$20,MATCH(Werte_SonderAuswertung!$A40,DROPDOWN!$L$8:$L$20,0),5),"")</f>
        <v/>
      </c>
      <c r="D40" s="16" t="str">
        <f>Filter_SonderKriterienpruefung!M34</f>
        <v/>
      </c>
      <c r="E40" s="15" t="str">
        <f>Filter_SonderKriterienpruefung!O34</f>
        <v/>
      </c>
      <c r="F40" s="135" t="str">
        <f t="shared" si="1"/>
        <v/>
      </c>
      <c r="G40" s="30" t="str">
        <f t="shared" si="2"/>
        <v/>
      </c>
      <c r="H40" s="30" t="str">
        <f t="shared" si="3"/>
        <v/>
      </c>
      <c r="I40" s="30" t="str">
        <f t="shared" si="4"/>
        <v/>
      </c>
      <c r="J40" s="30" t="str">
        <f t="shared" si="5"/>
        <v/>
      </c>
      <c r="K40" s="30" t="str">
        <f t="shared" si="6"/>
        <v/>
      </c>
      <c r="L40" s="4" t="str">
        <f>IF($E40="","",COUNT(INDEX(Schritt5_Gruppenbewertung!$G$13:$G$53,$R40):INDEX(Schritt5_Gruppenbewertung!$Z$13:$Z$53,$R40)))</f>
        <v/>
      </c>
      <c r="M40" s="112" t="str">
        <f t="shared" si="0"/>
        <v/>
      </c>
      <c r="N40" s="112" t="str">
        <f t="shared" si="0"/>
        <v/>
      </c>
      <c r="O40" s="112" t="str">
        <f t="shared" si="0"/>
        <v/>
      </c>
      <c r="P40" s="112" t="str">
        <f t="shared" si="0"/>
        <v/>
      </c>
      <c r="Q40" s="112" t="str">
        <f t="shared" si="0"/>
        <v/>
      </c>
      <c r="R40" s="30" t="str">
        <f>IF(E40="","",MATCH(E40,Schritt5_Gruppenbewertung!$D$13:$D$53,0))</f>
        <v/>
      </c>
      <c r="S40" s="92" t="str">
        <f>IF($E40="","",IF(INDEX(Schritt5_Gruppenbewertung!$G$13:$Z$53,MATCH($E40,Schritt5_Gruppenbewertung!$D$13:$D$53,0),MATCH(S$5,Schritt5_Gruppenbewertung!$G$11:$Z$11,0))="","",INDEX(Schritt5_Gruppenbewertung!$G$13:$Z$53,MATCH($E40,Schritt5_Gruppenbewertung!$D$13:$D$53,0),MATCH(S$5,Schritt5_Gruppenbewertung!$G$11:$Z$11,0))))</f>
        <v/>
      </c>
      <c r="T40" s="92" t="str">
        <f>IF($E40="","",IF(INDEX(Schritt5_Gruppenbewertung!$G$13:$Z$53,MATCH($E40,Schritt5_Gruppenbewertung!$D$13:$D$53,0),MATCH(T$5,Schritt5_Gruppenbewertung!$G$11:$Z$11,0))="","",INDEX(Schritt5_Gruppenbewertung!$G$13:$Z$53,MATCH($E40,Schritt5_Gruppenbewertung!$D$13:$D$53,0),MATCH(T$5,Schritt5_Gruppenbewertung!$G$11:$Z$11,0))))</f>
        <v/>
      </c>
      <c r="U40" s="92" t="str">
        <f>IF($E40="","",IF(INDEX(Schritt5_Gruppenbewertung!$G$13:$Z$53,MATCH($E40,Schritt5_Gruppenbewertung!$D$13:$D$53,0),MATCH(U$5,Schritt5_Gruppenbewertung!$G$11:$Z$11,0))="","",INDEX(Schritt5_Gruppenbewertung!$G$13:$Z$53,MATCH($E40,Schritt5_Gruppenbewertung!$D$13:$D$53,0),MATCH(U$5,Schritt5_Gruppenbewertung!$G$11:$Z$11,0))))</f>
        <v/>
      </c>
      <c r="V40" s="92" t="str">
        <f>IF($E40="","",IF(INDEX(Schritt5_Gruppenbewertung!$G$13:$Z$53,MATCH($E40,Schritt5_Gruppenbewertung!$D$13:$D$53,0),MATCH(V$5,Schritt5_Gruppenbewertung!$G$11:$Z$11,0))="","",INDEX(Schritt5_Gruppenbewertung!$G$13:$Z$53,MATCH($E40,Schritt5_Gruppenbewertung!$D$13:$D$53,0),MATCH(V$5,Schritt5_Gruppenbewertung!$G$11:$Z$11,0))))</f>
        <v/>
      </c>
      <c r="W40" s="92" t="str">
        <f>IF($E40="","",IF(INDEX(Schritt5_Gruppenbewertung!$G$13:$Z$53,MATCH($E40,Schritt5_Gruppenbewertung!$D$13:$D$53,0),MATCH(W$5,Schritt5_Gruppenbewertung!$G$11:$Z$11,0))="","",INDEX(Schritt5_Gruppenbewertung!$G$13:$Z$53,MATCH($E40,Schritt5_Gruppenbewertung!$D$13:$D$53,0),MATCH(W$5,Schritt5_Gruppenbewertung!$G$11:$Z$11,0))))</f>
        <v/>
      </c>
      <c r="X40" s="92" t="str">
        <f>IF($E40="","",IF(INDEX(Schritt5_Gruppenbewertung!$G$13:$Z$53,MATCH($E40,Schritt5_Gruppenbewertung!$D$13:$D$53,0),MATCH(X$5,Schritt5_Gruppenbewertung!$G$11:$Z$11,0))="","",INDEX(Schritt5_Gruppenbewertung!$G$13:$Z$53,MATCH($E40,Schritt5_Gruppenbewertung!$D$13:$D$53,0),MATCH(X$5,Schritt5_Gruppenbewertung!$G$11:$Z$11,0))))</f>
        <v/>
      </c>
      <c r="Y40" s="92" t="str">
        <f>IF($E40="","",IF(INDEX(Schritt5_Gruppenbewertung!$G$13:$Z$53,MATCH($E40,Schritt5_Gruppenbewertung!$D$13:$D$53,0),MATCH(Y$5,Schritt5_Gruppenbewertung!$G$11:$Z$11,0))="","",INDEX(Schritt5_Gruppenbewertung!$G$13:$Z$53,MATCH($E40,Schritt5_Gruppenbewertung!$D$13:$D$53,0),MATCH(Y$5,Schritt5_Gruppenbewertung!$G$11:$Z$11,0))))</f>
        <v/>
      </c>
      <c r="Z40" s="92" t="str">
        <f>IF($E40="","",IF(INDEX(Schritt5_Gruppenbewertung!$G$13:$Z$53,MATCH($E40,Schritt5_Gruppenbewertung!$D$13:$D$53,0),MATCH(Z$5,Schritt5_Gruppenbewertung!$G$11:$Z$11,0))="","",INDEX(Schritt5_Gruppenbewertung!$G$13:$Z$53,MATCH($E40,Schritt5_Gruppenbewertung!$D$13:$D$53,0),MATCH(Z$5,Schritt5_Gruppenbewertung!$G$11:$Z$11,0))))</f>
        <v/>
      </c>
      <c r="AA40" s="92" t="str">
        <f>IF($E40="","",IF(INDEX(Schritt5_Gruppenbewertung!$G$13:$Z$53,MATCH($E40,Schritt5_Gruppenbewertung!$D$13:$D$53,0),MATCH(AA$5,Schritt5_Gruppenbewertung!$G$11:$Z$11,0))="","",INDEX(Schritt5_Gruppenbewertung!$G$13:$Z$53,MATCH($E40,Schritt5_Gruppenbewertung!$D$13:$D$53,0),MATCH(AA$5,Schritt5_Gruppenbewertung!$G$11:$Z$11,0))))</f>
        <v/>
      </c>
      <c r="AB40" s="92" t="str">
        <f>IF($E40="","",IF(INDEX(Schritt5_Gruppenbewertung!$G$13:$Z$53,MATCH($E40,Schritt5_Gruppenbewertung!$D$13:$D$53,0),MATCH(AB$5,Schritt5_Gruppenbewertung!$G$11:$Z$11,0))="","",INDEX(Schritt5_Gruppenbewertung!$G$13:$Z$53,MATCH($E40,Schritt5_Gruppenbewertung!$D$13:$D$53,0),MATCH(AB$5,Schritt5_Gruppenbewertung!$G$11:$Z$11,0))))</f>
        <v/>
      </c>
      <c r="AC40" s="92" t="str">
        <f>IF($E40="","",IF(INDEX(Schritt5_Gruppenbewertung!$G$13:$Z$53,MATCH($E40,Schritt5_Gruppenbewertung!$D$13:$D$53,0),MATCH(AC$5,Schritt5_Gruppenbewertung!$G$11:$Z$11,0))="","",INDEX(Schritt5_Gruppenbewertung!$G$13:$Z$53,MATCH($E40,Schritt5_Gruppenbewertung!$D$13:$D$53,0),MATCH(AC$5,Schritt5_Gruppenbewertung!$G$11:$Z$11,0))))</f>
        <v/>
      </c>
      <c r="AD40" s="92" t="str">
        <f>IF($E40="","",IF(INDEX(Schritt5_Gruppenbewertung!$G$13:$Z$53,MATCH($E40,Schritt5_Gruppenbewertung!$D$13:$D$53,0),MATCH(AD$5,Schritt5_Gruppenbewertung!$G$11:$Z$11,0))="","",INDEX(Schritt5_Gruppenbewertung!$G$13:$Z$53,MATCH($E40,Schritt5_Gruppenbewertung!$D$13:$D$53,0),MATCH(AD$5,Schritt5_Gruppenbewertung!$G$11:$Z$11,0))))</f>
        <v/>
      </c>
      <c r="AE40" s="92" t="str">
        <f>IF($E40="","",IF(INDEX(Schritt5_Gruppenbewertung!$G$13:$Z$53,MATCH($E40,Schritt5_Gruppenbewertung!$D$13:$D$53,0),MATCH(AE$5,Schritt5_Gruppenbewertung!$G$11:$Z$11,0))="","",INDEX(Schritt5_Gruppenbewertung!$G$13:$Z$53,MATCH($E40,Schritt5_Gruppenbewertung!$D$13:$D$53,0),MATCH(AE$5,Schritt5_Gruppenbewertung!$G$11:$Z$11,0))))</f>
        <v/>
      </c>
      <c r="AF40" s="92" t="str">
        <f>IF($E40="","",IF(INDEX(Schritt5_Gruppenbewertung!$G$13:$Z$53,MATCH($E40,Schritt5_Gruppenbewertung!$D$13:$D$53,0),MATCH(AF$5,Schritt5_Gruppenbewertung!$G$11:$Z$11,0))="","",INDEX(Schritt5_Gruppenbewertung!$G$13:$Z$53,MATCH($E40,Schritt5_Gruppenbewertung!$D$13:$D$53,0),MATCH(AF$5,Schritt5_Gruppenbewertung!$G$11:$Z$11,0))))</f>
        <v/>
      </c>
      <c r="AG40" s="92" t="str">
        <f>IF($E40="","",IF(INDEX(Schritt5_Gruppenbewertung!$G$13:$Z$53,MATCH($E40,Schritt5_Gruppenbewertung!$D$13:$D$53,0),MATCH(AG$5,Schritt5_Gruppenbewertung!$G$11:$Z$11,0))="","",INDEX(Schritt5_Gruppenbewertung!$G$13:$Z$53,MATCH($E40,Schritt5_Gruppenbewertung!$D$13:$D$53,0),MATCH(AG$5,Schritt5_Gruppenbewertung!$G$11:$Z$11,0))))</f>
        <v/>
      </c>
      <c r="AH40" s="92" t="str">
        <f>IF($E40="","",IF(INDEX(Schritt5_Gruppenbewertung!$G$13:$Z$53,MATCH($E40,Schritt5_Gruppenbewertung!$D$13:$D$53,0),MATCH(AH$5,Schritt5_Gruppenbewertung!$G$11:$Z$11,0))="","",INDEX(Schritt5_Gruppenbewertung!$G$13:$Z$53,MATCH($E40,Schritt5_Gruppenbewertung!$D$13:$D$53,0),MATCH(AH$5,Schritt5_Gruppenbewertung!$G$11:$Z$11,0))))</f>
        <v/>
      </c>
      <c r="AI40" s="92" t="str">
        <f>IF($E40="","",IF(INDEX(Schritt5_Gruppenbewertung!$G$13:$Z$53,MATCH($E40,Schritt5_Gruppenbewertung!$D$13:$D$53,0),MATCH(AI$5,Schritt5_Gruppenbewertung!$G$11:$Z$11,0))="","",INDEX(Schritt5_Gruppenbewertung!$G$13:$Z$53,MATCH($E40,Schritt5_Gruppenbewertung!$D$13:$D$53,0),MATCH(AI$5,Schritt5_Gruppenbewertung!$G$11:$Z$11,0))))</f>
        <v/>
      </c>
      <c r="AJ40" s="92" t="str">
        <f>IF($E40="","",IF(INDEX(Schritt5_Gruppenbewertung!$G$13:$Z$53,MATCH($E40,Schritt5_Gruppenbewertung!$D$13:$D$53,0),MATCH(AJ$5,Schritt5_Gruppenbewertung!$G$11:$Z$11,0))="","",INDEX(Schritt5_Gruppenbewertung!$G$13:$Z$53,MATCH($E40,Schritt5_Gruppenbewertung!$D$13:$D$53,0),MATCH(AJ$5,Schritt5_Gruppenbewertung!$G$11:$Z$11,0))))</f>
        <v/>
      </c>
      <c r="AK40" s="92" t="str">
        <f>IF($E40="","",IF(INDEX(Schritt5_Gruppenbewertung!$G$13:$Z$53,MATCH($E40,Schritt5_Gruppenbewertung!$D$13:$D$53,0),MATCH(AK$5,Schritt5_Gruppenbewertung!$G$11:$Z$11,0))="","",INDEX(Schritt5_Gruppenbewertung!$G$13:$Z$53,MATCH($E40,Schritt5_Gruppenbewertung!$D$13:$D$53,0),MATCH(AK$5,Schritt5_Gruppenbewertung!$G$11:$Z$11,0))))</f>
        <v/>
      </c>
      <c r="AL40" s="92" t="str">
        <f>IF($E40="","",IF(INDEX(Schritt5_Gruppenbewertung!$G$13:$Z$53,MATCH($E40,Schritt5_Gruppenbewertung!$D$13:$D$53,0),MATCH(AL$5,Schritt5_Gruppenbewertung!$G$11:$Z$11,0))="","",INDEX(Schritt5_Gruppenbewertung!$G$13:$Z$53,MATCH($E40,Schritt5_Gruppenbewertung!$D$13:$D$53,0),MATCH(AL$5,Schritt5_Gruppenbewertung!$G$11:$Z$11,0))))</f>
        <v/>
      </c>
      <c r="AN40" s="239" t="str">
        <f t="shared" si="7"/>
        <v xml:space="preserve"> </v>
      </c>
    </row>
    <row r="41" spans="1:40" x14ac:dyDescent="0.25">
      <c r="A41" s="33" t="str">
        <f>Filter_SonderKriterienpruefung!N35</f>
        <v/>
      </c>
      <c r="B41" s="33" t="str">
        <f>IFERROR(INDEX(DROPDOWN!$L$8:$O$20,MATCH(Werte_SonderAuswertung!$A41,DROPDOWN!$L$8:$L$20,0),4),"")</f>
        <v/>
      </c>
      <c r="C41" s="33" t="str">
        <f>IFERROR(INDEX(DROPDOWN!$L$8:$P$20,MATCH(Werte_SonderAuswertung!$A41,DROPDOWN!$L$8:$L$20,0),5),"")</f>
        <v/>
      </c>
      <c r="D41" s="16" t="str">
        <f>Filter_SonderKriterienpruefung!M35</f>
        <v/>
      </c>
      <c r="E41" s="15" t="str">
        <f>Filter_SonderKriterienpruefung!O35</f>
        <v/>
      </c>
      <c r="F41" s="135" t="str">
        <f t="shared" si="1"/>
        <v/>
      </c>
      <c r="G41" s="30" t="str">
        <f t="shared" si="2"/>
        <v/>
      </c>
      <c r="H41" s="30" t="str">
        <f t="shared" si="3"/>
        <v/>
      </c>
      <c r="I41" s="30" t="str">
        <f t="shared" si="4"/>
        <v/>
      </c>
      <c r="J41" s="30" t="str">
        <f t="shared" si="5"/>
        <v/>
      </c>
      <c r="K41" s="30" t="str">
        <f t="shared" si="6"/>
        <v/>
      </c>
      <c r="L41" s="4" t="str">
        <f>IF($E41="","",COUNT(INDEX(Schritt5_Gruppenbewertung!$G$13:$G$53,$R41):INDEX(Schritt5_Gruppenbewertung!$Z$13:$Z$53,$R41)))</f>
        <v/>
      </c>
      <c r="M41" s="112" t="str">
        <f t="shared" si="0"/>
        <v/>
      </c>
      <c r="N41" s="112" t="str">
        <f t="shared" si="0"/>
        <v/>
      </c>
      <c r="O41" s="112" t="str">
        <f t="shared" si="0"/>
        <v/>
      </c>
      <c r="P41" s="112" t="str">
        <f t="shared" si="0"/>
        <v/>
      </c>
      <c r="Q41" s="112" t="str">
        <f t="shared" si="0"/>
        <v/>
      </c>
      <c r="R41" s="30" t="str">
        <f>IF(E41="","",MATCH(E41,Schritt5_Gruppenbewertung!$D$13:$D$53,0))</f>
        <v/>
      </c>
      <c r="S41" s="92" t="str">
        <f>IF($E41="","",IF(INDEX(Schritt5_Gruppenbewertung!$G$13:$Z$53,MATCH($E41,Schritt5_Gruppenbewertung!$D$13:$D$53,0),MATCH(S$5,Schritt5_Gruppenbewertung!$G$11:$Z$11,0))="","",INDEX(Schritt5_Gruppenbewertung!$G$13:$Z$53,MATCH($E41,Schritt5_Gruppenbewertung!$D$13:$D$53,0),MATCH(S$5,Schritt5_Gruppenbewertung!$G$11:$Z$11,0))))</f>
        <v/>
      </c>
      <c r="T41" s="92" t="str">
        <f>IF($E41="","",IF(INDEX(Schritt5_Gruppenbewertung!$G$13:$Z$53,MATCH($E41,Schritt5_Gruppenbewertung!$D$13:$D$53,0),MATCH(T$5,Schritt5_Gruppenbewertung!$G$11:$Z$11,0))="","",INDEX(Schritt5_Gruppenbewertung!$G$13:$Z$53,MATCH($E41,Schritt5_Gruppenbewertung!$D$13:$D$53,0),MATCH(T$5,Schritt5_Gruppenbewertung!$G$11:$Z$11,0))))</f>
        <v/>
      </c>
      <c r="U41" s="92" t="str">
        <f>IF($E41="","",IF(INDEX(Schritt5_Gruppenbewertung!$G$13:$Z$53,MATCH($E41,Schritt5_Gruppenbewertung!$D$13:$D$53,0),MATCH(U$5,Schritt5_Gruppenbewertung!$G$11:$Z$11,0))="","",INDEX(Schritt5_Gruppenbewertung!$G$13:$Z$53,MATCH($E41,Schritt5_Gruppenbewertung!$D$13:$D$53,0),MATCH(U$5,Schritt5_Gruppenbewertung!$G$11:$Z$11,0))))</f>
        <v/>
      </c>
      <c r="V41" s="92" t="str">
        <f>IF($E41="","",IF(INDEX(Schritt5_Gruppenbewertung!$G$13:$Z$53,MATCH($E41,Schritt5_Gruppenbewertung!$D$13:$D$53,0),MATCH(V$5,Schritt5_Gruppenbewertung!$G$11:$Z$11,0))="","",INDEX(Schritt5_Gruppenbewertung!$G$13:$Z$53,MATCH($E41,Schritt5_Gruppenbewertung!$D$13:$D$53,0),MATCH(V$5,Schritt5_Gruppenbewertung!$G$11:$Z$11,0))))</f>
        <v/>
      </c>
      <c r="W41" s="92" t="str">
        <f>IF($E41="","",IF(INDEX(Schritt5_Gruppenbewertung!$G$13:$Z$53,MATCH($E41,Schritt5_Gruppenbewertung!$D$13:$D$53,0),MATCH(W$5,Schritt5_Gruppenbewertung!$G$11:$Z$11,0))="","",INDEX(Schritt5_Gruppenbewertung!$G$13:$Z$53,MATCH($E41,Schritt5_Gruppenbewertung!$D$13:$D$53,0),MATCH(W$5,Schritt5_Gruppenbewertung!$G$11:$Z$11,0))))</f>
        <v/>
      </c>
      <c r="X41" s="92" t="str">
        <f>IF($E41="","",IF(INDEX(Schritt5_Gruppenbewertung!$G$13:$Z$53,MATCH($E41,Schritt5_Gruppenbewertung!$D$13:$D$53,0),MATCH(X$5,Schritt5_Gruppenbewertung!$G$11:$Z$11,0))="","",INDEX(Schritt5_Gruppenbewertung!$G$13:$Z$53,MATCH($E41,Schritt5_Gruppenbewertung!$D$13:$D$53,0),MATCH(X$5,Schritt5_Gruppenbewertung!$G$11:$Z$11,0))))</f>
        <v/>
      </c>
      <c r="Y41" s="92" t="str">
        <f>IF($E41="","",IF(INDEX(Schritt5_Gruppenbewertung!$G$13:$Z$53,MATCH($E41,Schritt5_Gruppenbewertung!$D$13:$D$53,0),MATCH(Y$5,Schritt5_Gruppenbewertung!$G$11:$Z$11,0))="","",INDEX(Schritt5_Gruppenbewertung!$G$13:$Z$53,MATCH($E41,Schritt5_Gruppenbewertung!$D$13:$D$53,0),MATCH(Y$5,Schritt5_Gruppenbewertung!$G$11:$Z$11,0))))</f>
        <v/>
      </c>
      <c r="Z41" s="92" t="str">
        <f>IF($E41="","",IF(INDEX(Schritt5_Gruppenbewertung!$G$13:$Z$53,MATCH($E41,Schritt5_Gruppenbewertung!$D$13:$D$53,0),MATCH(Z$5,Schritt5_Gruppenbewertung!$G$11:$Z$11,0))="","",INDEX(Schritt5_Gruppenbewertung!$G$13:$Z$53,MATCH($E41,Schritt5_Gruppenbewertung!$D$13:$D$53,0),MATCH(Z$5,Schritt5_Gruppenbewertung!$G$11:$Z$11,0))))</f>
        <v/>
      </c>
      <c r="AA41" s="92" t="str">
        <f>IF($E41="","",IF(INDEX(Schritt5_Gruppenbewertung!$G$13:$Z$53,MATCH($E41,Schritt5_Gruppenbewertung!$D$13:$D$53,0),MATCH(AA$5,Schritt5_Gruppenbewertung!$G$11:$Z$11,0))="","",INDEX(Schritt5_Gruppenbewertung!$G$13:$Z$53,MATCH($E41,Schritt5_Gruppenbewertung!$D$13:$D$53,0),MATCH(AA$5,Schritt5_Gruppenbewertung!$G$11:$Z$11,0))))</f>
        <v/>
      </c>
      <c r="AB41" s="92" t="str">
        <f>IF($E41="","",IF(INDEX(Schritt5_Gruppenbewertung!$G$13:$Z$53,MATCH($E41,Schritt5_Gruppenbewertung!$D$13:$D$53,0),MATCH(AB$5,Schritt5_Gruppenbewertung!$G$11:$Z$11,0))="","",INDEX(Schritt5_Gruppenbewertung!$G$13:$Z$53,MATCH($E41,Schritt5_Gruppenbewertung!$D$13:$D$53,0),MATCH(AB$5,Schritt5_Gruppenbewertung!$G$11:$Z$11,0))))</f>
        <v/>
      </c>
      <c r="AC41" s="92" t="str">
        <f>IF($E41="","",IF(INDEX(Schritt5_Gruppenbewertung!$G$13:$Z$53,MATCH($E41,Schritt5_Gruppenbewertung!$D$13:$D$53,0),MATCH(AC$5,Schritt5_Gruppenbewertung!$G$11:$Z$11,0))="","",INDEX(Schritt5_Gruppenbewertung!$G$13:$Z$53,MATCH($E41,Schritt5_Gruppenbewertung!$D$13:$D$53,0),MATCH(AC$5,Schritt5_Gruppenbewertung!$G$11:$Z$11,0))))</f>
        <v/>
      </c>
      <c r="AD41" s="92" t="str">
        <f>IF($E41="","",IF(INDEX(Schritt5_Gruppenbewertung!$G$13:$Z$53,MATCH($E41,Schritt5_Gruppenbewertung!$D$13:$D$53,0),MATCH(AD$5,Schritt5_Gruppenbewertung!$G$11:$Z$11,0))="","",INDEX(Schritt5_Gruppenbewertung!$G$13:$Z$53,MATCH($E41,Schritt5_Gruppenbewertung!$D$13:$D$53,0),MATCH(AD$5,Schritt5_Gruppenbewertung!$G$11:$Z$11,0))))</f>
        <v/>
      </c>
      <c r="AE41" s="92" t="str">
        <f>IF($E41="","",IF(INDEX(Schritt5_Gruppenbewertung!$G$13:$Z$53,MATCH($E41,Schritt5_Gruppenbewertung!$D$13:$D$53,0),MATCH(AE$5,Schritt5_Gruppenbewertung!$G$11:$Z$11,0))="","",INDEX(Schritt5_Gruppenbewertung!$G$13:$Z$53,MATCH($E41,Schritt5_Gruppenbewertung!$D$13:$D$53,0),MATCH(AE$5,Schritt5_Gruppenbewertung!$G$11:$Z$11,0))))</f>
        <v/>
      </c>
      <c r="AF41" s="92" t="str">
        <f>IF($E41="","",IF(INDEX(Schritt5_Gruppenbewertung!$G$13:$Z$53,MATCH($E41,Schritt5_Gruppenbewertung!$D$13:$D$53,0),MATCH(AF$5,Schritt5_Gruppenbewertung!$G$11:$Z$11,0))="","",INDEX(Schritt5_Gruppenbewertung!$G$13:$Z$53,MATCH($E41,Schritt5_Gruppenbewertung!$D$13:$D$53,0),MATCH(AF$5,Schritt5_Gruppenbewertung!$G$11:$Z$11,0))))</f>
        <v/>
      </c>
      <c r="AG41" s="92" t="str">
        <f>IF($E41="","",IF(INDEX(Schritt5_Gruppenbewertung!$G$13:$Z$53,MATCH($E41,Schritt5_Gruppenbewertung!$D$13:$D$53,0),MATCH(AG$5,Schritt5_Gruppenbewertung!$G$11:$Z$11,0))="","",INDEX(Schritt5_Gruppenbewertung!$G$13:$Z$53,MATCH($E41,Schritt5_Gruppenbewertung!$D$13:$D$53,0),MATCH(AG$5,Schritt5_Gruppenbewertung!$G$11:$Z$11,0))))</f>
        <v/>
      </c>
      <c r="AH41" s="92" t="str">
        <f>IF($E41="","",IF(INDEX(Schritt5_Gruppenbewertung!$G$13:$Z$53,MATCH($E41,Schritt5_Gruppenbewertung!$D$13:$D$53,0),MATCH(AH$5,Schritt5_Gruppenbewertung!$G$11:$Z$11,0))="","",INDEX(Schritt5_Gruppenbewertung!$G$13:$Z$53,MATCH($E41,Schritt5_Gruppenbewertung!$D$13:$D$53,0),MATCH(AH$5,Schritt5_Gruppenbewertung!$G$11:$Z$11,0))))</f>
        <v/>
      </c>
      <c r="AI41" s="92" t="str">
        <f>IF($E41="","",IF(INDEX(Schritt5_Gruppenbewertung!$G$13:$Z$53,MATCH($E41,Schritt5_Gruppenbewertung!$D$13:$D$53,0),MATCH(AI$5,Schritt5_Gruppenbewertung!$G$11:$Z$11,0))="","",INDEX(Schritt5_Gruppenbewertung!$G$13:$Z$53,MATCH($E41,Schritt5_Gruppenbewertung!$D$13:$D$53,0),MATCH(AI$5,Schritt5_Gruppenbewertung!$G$11:$Z$11,0))))</f>
        <v/>
      </c>
      <c r="AJ41" s="92" t="str">
        <f>IF($E41="","",IF(INDEX(Schritt5_Gruppenbewertung!$G$13:$Z$53,MATCH($E41,Schritt5_Gruppenbewertung!$D$13:$D$53,0),MATCH(AJ$5,Schritt5_Gruppenbewertung!$G$11:$Z$11,0))="","",INDEX(Schritt5_Gruppenbewertung!$G$13:$Z$53,MATCH($E41,Schritt5_Gruppenbewertung!$D$13:$D$53,0),MATCH(AJ$5,Schritt5_Gruppenbewertung!$G$11:$Z$11,0))))</f>
        <v/>
      </c>
      <c r="AK41" s="92" t="str">
        <f>IF($E41="","",IF(INDEX(Schritt5_Gruppenbewertung!$G$13:$Z$53,MATCH($E41,Schritt5_Gruppenbewertung!$D$13:$D$53,0),MATCH(AK$5,Schritt5_Gruppenbewertung!$G$11:$Z$11,0))="","",INDEX(Schritt5_Gruppenbewertung!$G$13:$Z$53,MATCH($E41,Schritt5_Gruppenbewertung!$D$13:$D$53,0),MATCH(AK$5,Schritt5_Gruppenbewertung!$G$11:$Z$11,0))))</f>
        <v/>
      </c>
      <c r="AL41" s="92" t="str">
        <f>IF($E41="","",IF(INDEX(Schritt5_Gruppenbewertung!$G$13:$Z$53,MATCH($E41,Schritt5_Gruppenbewertung!$D$13:$D$53,0),MATCH(AL$5,Schritt5_Gruppenbewertung!$G$11:$Z$11,0))="","",INDEX(Schritt5_Gruppenbewertung!$G$13:$Z$53,MATCH($E41,Schritt5_Gruppenbewertung!$D$13:$D$53,0),MATCH(AL$5,Schritt5_Gruppenbewertung!$G$11:$Z$11,0))))</f>
        <v/>
      </c>
      <c r="AN41" s="239" t="str">
        <f t="shared" si="7"/>
        <v xml:space="preserve"> </v>
      </c>
    </row>
    <row r="42" spans="1:40" x14ac:dyDescent="0.25">
      <c r="A42" s="33" t="str">
        <f>Filter_SonderKriterienpruefung!N36</f>
        <v/>
      </c>
      <c r="B42" s="33" t="str">
        <f>IFERROR(INDEX(DROPDOWN!$L$8:$O$20,MATCH(Werte_SonderAuswertung!$A42,DROPDOWN!$L$8:$L$20,0),4),"")</f>
        <v/>
      </c>
      <c r="C42" s="33" t="str">
        <f>IFERROR(INDEX(DROPDOWN!$L$8:$P$20,MATCH(Werte_SonderAuswertung!$A42,DROPDOWN!$L$8:$L$20,0),5),"")</f>
        <v/>
      </c>
      <c r="D42" s="16" t="str">
        <f>Filter_SonderKriterienpruefung!M36</f>
        <v/>
      </c>
      <c r="E42" s="15" t="str">
        <f>Filter_SonderKriterienpruefung!O36</f>
        <v/>
      </c>
      <c r="F42" s="135" t="str">
        <f t="shared" si="1"/>
        <v/>
      </c>
      <c r="G42" s="30" t="str">
        <f t="shared" si="2"/>
        <v/>
      </c>
      <c r="H42" s="30" t="str">
        <f t="shared" si="3"/>
        <v/>
      </c>
      <c r="I42" s="30" t="str">
        <f t="shared" si="4"/>
        <v/>
      </c>
      <c r="J42" s="30" t="str">
        <f t="shared" si="5"/>
        <v/>
      </c>
      <c r="K42" s="30" t="str">
        <f t="shared" si="6"/>
        <v/>
      </c>
      <c r="L42" s="4" t="str">
        <f>IF($E42="","",COUNT(INDEX(Schritt5_Gruppenbewertung!$G$13:$G$53,$R42):INDEX(Schritt5_Gruppenbewertung!$Z$13:$Z$53,$R42)))</f>
        <v/>
      </c>
      <c r="M42" s="112" t="str">
        <f t="shared" si="0"/>
        <v/>
      </c>
      <c r="N42" s="112" t="str">
        <f t="shared" si="0"/>
        <v/>
      </c>
      <c r="O42" s="112" t="str">
        <f t="shared" si="0"/>
        <v/>
      </c>
      <c r="P42" s="112" t="str">
        <f t="shared" si="0"/>
        <v/>
      </c>
      <c r="Q42" s="112" t="str">
        <f t="shared" si="0"/>
        <v/>
      </c>
      <c r="R42" s="30" t="str">
        <f>IF(E42="","",MATCH(E42,Schritt5_Gruppenbewertung!$D$13:$D$53,0))</f>
        <v/>
      </c>
      <c r="S42" s="92" t="str">
        <f>IF($E42="","",IF(INDEX(Schritt5_Gruppenbewertung!$G$13:$Z$53,MATCH($E42,Schritt5_Gruppenbewertung!$D$13:$D$53,0),MATCH(S$5,Schritt5_Gruppenbewertung!$G$11:$Z$11,0))="","",INDEX(Schritt5_Gruppenbewertung!$G$13:$Z$53,MATCH($E42,Schritt5_Gruppenbewertung!$D$13:$D$53,0),MATCH(S$5,Schritt5_Gruppenbewertung!$G$11:$Z$11,0))))</f>
        <v/>
      </c>
      <c r="T42" s="92" t="str">
        <f>IF($E42="","",IF(INDEX(Schritt5_Gruppenbewertung!$G$13:$Z$53,MATCH($E42,Schritt5_Gruppenbewertung!$D$13:$D$53,0),MATCH(T$5,Schritt5_Gruppenbewertung!$G$11:$Z$11,0))="","",INDEX(Schritt5_Gruppenbewertung!$G$13:$Z$53,MATCH($E42,Schritt5_Gruppenbewertung!$D$13:$D$53,0),MATCH(T$5,Schritt5_Gruppenbewertung!$G$11:$Z$11,0))))</f>
        <v/>
      </c>
      <c r="U42" s="92" t="str">
        <f>IF($E42="","",IF(INDEX(Schritt5_Gruppenbewertung!$G$13:$Z$53,MATCH($E42,Schritt5_Gruppenbewertung!$D$13:$D$53,0),MATCH(U$5,Schritt5_Gruppenbewertung!$G$11:$Z$11,0))="","",INDEX(Schritt5_Gruppenbewertung!$G$13:$Z$53,MATCH($E42,Schritt5_Gruppenbewertung!$D$13:$D$53,0),MATCH(U$5,Schritt5_Gruppenbewertung!$G$11:$Z$11,0))))</f>
        <v/>
      </c>
      <c r="V42" s="92" t="str">
        <f>IF($E42="","",IF(INDEX(Schritt5_Gruppenbewertung!$G$13:$Z$53,MATCH($E42,Schritt5_Gruppenbewertung!$D$13:$D$53,0),MATCH(V$5,Schritt5_Gruppenbewertung!$G$11:$Z$11,0))="","",INDEX(Schritt5_Gruppenbewertung!$G$13:$Z$53,MATCH($E42,Schritt5_Gruppenbewertung!$D$13:$D$53,0),MATCH(V$5,Schritt5_Gruppenbewertung!$G$11:$Z$11,0))))</f>
        <v/>
      </c>
      <c r="W42" s="92" t="str">
        <f>IF($E42="","",IF(INDEX(Schritt5_Gruppenbewertung!$G$13:$Z$53,MATCH($E42,Schritt5_Gruppenbewertung!$D$13:$D$53,0),MATCH(W$5,Schritt5_Gruppenbewertung!$G$11:$Z$11,0))="","",INDEX(Schritt5_Gruppenbewertung!$G$13:$Z$53,MATCH($E42,Schritt5_Gruppenbewertung!$D$13:$D$53,0),MATCH(W$5,Schritt5_Gruppenbewertung!$G$11:$Z$11,0))))</f>
        <v/>
      </c>
      <c r="X42" s="92" t="str">
        <f>IF($E42="","",IF(INDEX(Schritt5_Gruppenbewertung!$G$13:$Z$53,MATCH($E42,Schritt5_Gruppenbewertung!$D$13:$D$53,0),MATCH(X$5,Schritt5_Gruppenbewertung!$G$11:$Z$11,0))="","",INDEX(Schritt5_Gruppenbewertung!$G$13:$Z$53,MATCH($E42,Schritt5_Gruppenbewertung!$D$13:$D$53,0),MATCH(X$5,Schritt5_Gruppenbewertung!$G$11:$Z$11,0))))</f>
        <v/>
      </c>
      <c r="Y42" s="92" t="str">
        <f>IF($E42="","",IF(INDEX(Schritt5_Gruppenbewertung!$G$13:$Z$53,MATCH($E42,Schritt5_Gruppenbewertung!$D$13:$D$53,0),MATCH(Y$5,Schritt5_Gruppenbewertung!$G$11:$Z$11,0))="","",INDEX(Schritt5_Gruppenbewertung!$G$13:$Z$53,MATCH($E42,Schritt5_Gruppenbewertung!$D$13:$D$53,0),MATCH(Y$5,Schritt5_Gruppenbewertung!$G$11:$Z$11,0))))</f>
        <v/>
      </c>
      <c r="Z42" s="92" t="str">
        <f>IF($E42="","",IF(INDEX(Schritt5_Gruppenbewertung!$G$13:$Z$53,MATCH($E42,Schritt5_Gruppenbewertung!$D$13:$D$53,0),MATCH(Z$5,Schritt5_Gruppenbewertung!$G$11:$Z$11,0))="","",INDEX(Schritt5_Gruppenbewertung!$G$13:$Z$53,MATCH($E42,Schritt5_Gruppenbewertung!$D$13:$D$53,0),MATCH(Z$5,Schritt5_Gruppenbewertung!$G$11:$Z$11,0))))</f>
        <v/>
      </c>
      <c r="AA42" s="92" t="str">
        <f>IF($E42="","",IF(INDEX(Schritt5_Gruppenbewertung!$G$13:$Z$53,MATCH($E42,Schritt5_Gruppenbewertung!$D$13:$D$53,0),MATCH(AA$5,Schritt5_Gruppenbewertung!$G$11:$Z$11,0))="","",INDEX(Schritt5_Gruppenbewertung!$G$13:$Z$53,MATCH($E42,Schritt5_Gruppenbewertung!$D$13:$D$53,0),MATCH(AA$5,Schritt5_Gruppenbewertung!$G$11:$Z$11,0))))</f>
        <v/>
      </c>
      <c r="AB42" s="92" t="str">
        <f>IF($E42="","",IF(INDEX(Schritt5_Gruppenbewertung!$G$13:$Z$53,MATCH($E42,Schritt5_Gruppenbewertung!$D$13:$D$53,0),MATCH(AB$5,Schritt5_Gruppenbewertung!$G$11:$Z$11,0))="","",INDEX(Schritt5_Gruppenbewertung!$G$13:$Z$53,MATCH($E42,Schritt5_Gruppenbewertung!$D$13:$D$53,0),MATCH(AB$5,Schritt5_Gruppenbewertung!$G$11:$Z$11,0))))</f>
        <v/>
      </c>
      <c r="AC42" s="92" t="str">
        <f>IF($E42="","",IF(INDEX(Schritt5_Gruppenbewertung!$G$13:$Z$53,MATCH($E42,Schritt5_Gruppenbewertung!$D$13:$D$53,0),MATCH(AC$5,Schritt5_Gruppenbewertung!$G$11:$Z$11,0))="","",INDEX(Schritt5_Gruppenbewertung!$G$13:$Z$53,MATCH($E42,Schritt5_Gruppenbewertung!$D$13:$D$53,0),MATCH(AC$5,Schritt5_Gruppenbewertung!$G$11:$Z$11,0))))</f>
        <v/>
      </c>
      <c r="AD42" s="92" t="str">
        <f>IF($E42="","",IF(INDEX(Schritt5_Gruppenbewertung!$G$13:$Z$53,MATCH($E42,Schritt5_Gruppenbewertung!$D$13:$D$53,0),MATCH(AD$5,Schritt5_Gruppenbewertung!$G$11:$Z$11,0))="","",INDEX(Schritt5_Gruppenbewertung!$G$13:$Z$53,MATCH($E42,Schritt5_Gruppenbewertung!$D$13:$D$53,0),MATCH(AD$5,Schritt5_Gruppenbewertung!$G$11:$Z$11,0))))</f>
        <v/>
      </c>
      <c r="AE42" s="92" t="str">
        <f>IF($E42="","",IF(INDEX(Schritt5_Gruppenbewertung!$G$13:$Z$53,MATCH($E42,Schritt5_Gruppenbewertung!$D$13:$D$53,0),MATCH(AE$5,Schritt5_Gruppenbewertung!$G$11:$Z$11,0))="","",INDEX(Schritt5_Gruppenbewertung!$G$13:$Z$53,MATCH($E42,Schritt5_Gruppenbewertung!$D$13:$D$53,0),MATCH(AE$5,Schritt5_Gruppenbewertung!$G$11:$Z$11,0))))</f>
        <v/>
      </c>
      <c r="AF42" s="92" t="str">
        <f>IF($E42="","",IF(INDEX(Schritt5_Gruppenbewertung!$G$13:$Z$53,MATCH($E42,Schritt5_Gruppenbewertung!$D$13:$D$53,0),MATCH(AF$5,Schritt5_Gruppenbewertung!$G$11:$Z$11,0))="","",INDEX(Schritt5_Gruppenbewertung!$G$13:$Z$53,MATCH($E42,Schritt5_Gruppenbewertung!$D$13:$D$53,0),MATCH(AF$5,Schritt5_Gruppenbewertung!$G$11:$Z$11,0))))</f>
        <v/>
      </c>
      <c r="AG42" s="92" t="str">
        <f>IF($E42="","",IF(INDEX(Schritt5_Gruppenbewertung!$G$13:$Z$53,MATCH($E42,Schritt5_Gruppenbewertung!$D$13:$D$53,0),MATCH(AG$5,Schritt5_Gruppenbewertung!$G$11:$Z$11,0))="","",INDEX(Schritt5_Gruppenbewertung!$G$13:$Z$53,MATCH($E42,Schritt5_Gruppenbewertung!$D$13:$D$53,0),MATCH(AG$5,Schritt5_Gruppenbewertung!$G$11:$Z$11,0))))</f>
        <v/>
      </c>
      <c r="AH42" s="92" t="str">
        <f>IF($E42="","",IF(INDEX(Schritt5_Gruppenbewertung!$G$13:$Z$53,MATCH($E42,Schritt5_Gruppenbewertung!$D$13:$D$53,0),MATCH(AH$5,Schritt5_Gruppenbewertung!$G$11:$Z$11,0))="","",INDEX(Schritt5_Gruppenbewertung!$G$13:$Z$53,MATCH($E42,Schritt5_Gruppenbewertung!$D$13:$D$53,0),MATCH(AH$5,Schritt5_Gruppenbewertung!$G$11:$Z$11,0))))</f>
        <v/>
      </c>
      <c r="AI42" s="92" t="str">
        <f>IF($E42="","",IF(INDEX(Schritt5_Gruppenbewertung!$G$13:$Z$53,MATCH($E42,Schritt5_Gruppenbewertung!$D$13:$D$53,0),MATCH(AI$5,Schritt5_Gruppenbewertung!$G$11:$Z$11,0))="","",INDEX(Schritt5_Gruppenbewertung!$G$13:$Z$53,MATCH($E42,Schritt5_Gruppenbewertung!$D$13:$D$53,0),MATCH(AI$5,Schritt5_Gruppenbewertung!$G$11:$Z$11,0))))</f>
        <v/>
      </c>
      <c r="AJ42" s="92" t="str">
        <f>IF($E42="","",IF(INDEX(Schritt5_Gruppenbewertung!$G$13:$Z$53,MATCH($E42,Schritt5_Gruppenbewertung!$D$13:$D$53,0),MATCH(AJ$5,Schritt5_Gruppenbewertung!$G$11:$Z$11,0))="","",INDEX(Schritt5_Gruppenbewertung!$G$13:$Z$53,MATCH($E42,Schritt5_Gruppenbewertung!$D$13:$D$53,0),MATCH(AJ$5,Schritt5_Gruppenbewertung!$G$11:$Z$11,0))))</f>
        <v/>
      </c>
      <c r="AK42" s="92" t="str">
        <f>IF($E42="","",IF(INDEX(Schritt5_Gruppenbewertung!$G$13:$Z$53,MATCH($E42,Schritt5_Gruppenbewertung!$D$13:$D$53,0),MATCH(AK$5,Schritt5_Gruppenbewertung!$G$11:$Z$11,0))="","",INDEX(Schritt5_Gruppenbewertung!$G$13:$Z$53,MATCH($E42,Schritt5_Gruppenbewertung!$D$13:$D$53,0),MATCH(AK$5,Schritt5_Gruppenbewertung!$G$11:$Z$11,0))))</f>
        <v/>
      </c>
      <c r="AL42" s="92" t="str">
        <f>IF($E42="","",IF(INDEX(Schritt5_Gruppenbewertung!$G$13:$Z$53,MATCH($E42,Schritt5_Gruppenbewertung!$D$13:$D$53,0),MATCH(AL$5,Schritt5_Gruppenbewertung!$G$11:$Z$11,0))="","",INDEX(Schritt5_Gruppenbewertung!$G$13:$Z$53,MATCH($E42,Schritt5_Gruppenbewertung!$D$13:$D$53,0),MATCH(AL$5,Schritt5_Gruppenbewertung!$G$11:$Z$11,0))))</f>
        <v/>
      </c>
      <c r="AN42" s="239" t="str">
        <f t="shared" si="7"/>
        <v xml:space="preserve"> </v>
      </c>
    </row>
    <row r="43" spans="1:40" x14ac:dyDescent="0.25">
      <c r="A43" s="33" t="str">
        <f>Filter_SonderKriterienpruefung!N37</f>
        <v/>
      </c>
      <c r="B43" s="33" t="str">
        <f>IFERROR(INDEX(DROPDOWN!$L$8:$O$20,MATCH(Werte_SonderAuswertung!$A43,DROPDOWN!$L$8:$L$20,0),4),"")</f>
        <v/>
      </c>
      <c r="C43" s="33" t="str">
        <f>IFERROR(INDEX(DROPDOWN!$L$8:$P$20,MATCH(Werte_SonderAuswertung!$A43,DROPDOWN!$L$8:$L$20,0),5),"")</f>
        <v/>
      </c>
      <c r="D43" s="16" t="str">
        <f>Filter_SonderKriterienpruefung!M37</f>
        <v/>
      </c>
      <c r="E43" s="15" t="str">
        <f>Filter_SonderKriterienpruefung!O37</f>
        <v/>
      </c>
      <c r="F43" s="135" t="str">
        <f t="shared" si="1"/>
        <v/>
      </c>
      <c r="G43" s="30" t="str">
        <f t="shared" si="2"/>
        <v/>
      </c>
      <c r="H43" s="30" t="str">
        <f t="shared" si="3"/>
        <v/>
      </c>
      <c r="I43" s="30" t="str">
        <f t="shared" si="4"/>
        <v/>
      </c>
      <c r="J43" s="30" t="str">
        <f t="shared" si="5"/>
        <v/>
      </c>
      <c r="K43" s="30" t="str">
        <f t="shared" si="6"/>
        <v/>
      </c>
      <c r="L43" s="4" t="str">
        <f>IF($E43="","",COUNT(INDEX(Schritt5_Gruppenbewertung!$G$13:$G$53,$R43):INDEX(Schritt5_Gruppenbewertung!$Z$13:$Z$53,$R43)))</f>
        <v/>
      </c>
      <c r="M43" s="112" t="str">
        <f t="shared" si="0"/>
        <v/>
      </c>
      <c r="N43" s="112" t="str">
        <f t="shared" si="0"/>
        <v/>
      </c>
      <c r="O43" s="112" t="str">
        <f t="shared" si="0"/>
        <v/>
      </c>
      <c r="P43" s="112" t="str">
        <f t="shared" si="0"/>
        <v/>
      </c>
      <c r="Q43" s="112" t="str">
        <f t="shared" si="0"/>
        <v/>
      </c>
      <c r="R43" s="30" t="str">
        <f>IF(E43="","",MATCH(E43,Schritt5_Gruppenbewertung!$D$13:$D$53,0))</f>
        <v/>
      </c>
      <c r="S43" s="92" t="str">
        <f>IF($E43="","",IF(INDEX(Schritt5_Gruppenbewertung!$G$13:$Z$53,MATCH($E43,Schritt5_Gruppenbewertung!$D$13:$D$53,0),MATCH(S$5,Schritt5_Gruppenbewertung!$G$11:$Z$11,0))="","",INDEX(Schritt5_Gruppenbewertung!$G$13:$Z$53,MATCH($E43,Schritt5_Gruppenbewertung!$D$13:$D$53,0),MATCH(S$5,Schritt5_Gruppenbewertung!$G$11:$Z$11,0))))</f>
        <v/>
      </c>
      <c r="T43" s="92" t="str">
        <f>IF($E43="","",IF(INDEX(Schritt5_Gruppenbewertung!$G$13:$Z$53,MATCH($E43,Schritt5_Gruppenbewertung!$D$13:$D$53,0),MATCH(T$5,Schritt5_Gruppenbewertung!$G$11:$Z$11,0))="","",INDEX(Schritt5_Gruppenbewertung!$G$13:$Z$53,MATCH($E43,Schritt5_Gruppenbewertung!$D$13:$D$53,0),MATCH(T$5,Schritt5_Gruppenbewertung!$G$11:$Z$11,0))))</f>
        <v/>
      </c>
      <c r="U43" s="92" t="str">
        <f>IF($E43="","",IF(INDEX(Schritt5_Gruppenbewertung!$G$13:$Z$53,MATCH($E43,Schritt5_Gruppenbewertung!$D$13:$D$53,0),MATCH(U$5,Schritt5_Gruppenbewertung!$G$11:$Z$11,0))="","",INDEX(Schritt5_Gruppenbewertung!$G$13:$Z$53,MATCH($E43,Schritt5_Gruppenbewertung!$D$13:$D$53,0),MATCH(U$5,Schritt5_Gruppenbewertung!$G$11:$Z$11,0))))</f>
        <v/>
      </c>
      <c r="V43" s="92" t="str">
        <f>IF($E43="","",IF(INDEX(Schritt5_Gruppenbewertung!$G$13:$Z$53,MATCH($E43,Schritt5_Gruppenbewertung!$D$13:$D$53,0),MATCH(V$5,Schritt5_Gruppenbewertung!$G$11:$Z$11,0))="","",INDEX(Schritt5_Gruppenbewertung!$G$13:$Z$53,MATCH($E43,Schritt5_Gruppenbewertung!$D$13:$D$53,0),MATCH(V$5,Schritt5_Gruppenbewertung!$G$11:$Z$11,0))))</f>
        <v/>
      </c>
      <c r="W43" s="92" t="str">
        <f>IF($E43="","",IF(INDEX(Schritt5_Gruppenbewertung!$G$13:$Z$53,MATCH($E43,Schritt5_Gruppenbewertung!$D$13:$D$53,0),MATCH(W$5,Schritt5_Gruppenbewertung!$G$11:$Z$11,0))="","",INDEX(Schritt5_Gruppenbewertung!$G$13:$Z$53,MATCH($E43,Schritt5_Gruppenbewertung!$D$13:$D$53,0),MATCH(W$5,Schritt5_Gruppenbewertung!$G$11:$Z$11,0))))</f>
        <v/>
      </c>
      <c r="X43" s="92" t="str">
        <f>IF($E43="","",IF(INDEX(Schritt5_Gruppenbewertung!$G$13:$Z$53,MATCH($E43,Schritt5_Gruppenbewertung!$D$13:$D$53,0),MATCH(X$5,Schritt5_Gruppenbewertung!$G$11:$Z$11,0))="","",INDEX(Schritt5_Gruppenbewertung!$G$13:$Z$53,MATCH($E43,Schritt5_Gruppenbewertung!$D$13:$D$53,0),MATCH(X$5,Schritt5_Gruppenbewertung!$G$11:$Z$11,0))))</f>
        <v/>
      </c>
      <c r="Y43" s="92" t="str">
        <f>IF($E43="","",IF(INDEX(Schritt5_Gruppenbewertung!$G$13:$Z$53,MATCH($E43,Schritt5_Gruppenbewertung!$D$13:$D$53,0),MATCH(Y$5,Schritt5_Gruppenbewertung!$G$11:$Z$11,0))="","",INDEX(Schritt5_Gruppenbewertung!$G$13:$Z$53,MATCH($E43,Schritt5_Gruppenbewertung!$D$13:$D$53,0),MATCH(Y$5,Schritt5_Gruppenbewertung!$G$11:$Z$11,0))))</f>
        <v/>
      </c>
      <c r="Z43" s="92" t="str">
        <f>IF($E43="","",IF(INDEX(Schritt5_Gruppenbewertung!$G$13:$Z$53,MATCH($E43,Schritt5_Gruppenbewertung!$D$13:$D$53,0),MATCH(Z$5,Schritt5_Gruppenbewertung!$G$11:$Z$11,0))="","",INDEX(Schritt5_Gruppenbewertung!$G$13:$Z$53,MATCH($E43,Schritt5_Gruppenbewertung!$D$13:$D$53,0),MATCH(Z$5,Schritt5_Gruppenbewertung!$G$11:$Z$11,0))))</f>
        <v/>
      </c>
      <c r="AA43" s="92" t="str">
        <f>IF($E43="","",IF(INDEX(Schritt5_Gruppenbewertung!$G$13:$Z$53,MATCH($E43,Schritt5_Gruppenbewertung!$D$13:$D$53,0),MATCH(AA$5,Schritt5_Gruppenbewertung!$G$11:$Z$11,0))="","",INDEX(Schritt5_Gruppenbewertung!$G$13:$Z$53,MATCH($E43,Schritt5_Gruppenbewertung!$D$13:$D$53,0),MATCH(AA$5,Schritt5_Gruppenbewertung!$G$11:$Z$11,0))))</f>
        <v/>
      </c>
      <c r="AB43" s="92" t="str">
        <f>IF($E43="","",IF(INDEX(Schritt5_Gruppenbewertung!$G$13:$Z$53,MATCH($E43,Schritt5_Gruppenbewertung!$D$13:$D$53,0),MATCH(AB$5,Schritt5_Gruppenbewertung!$G$11:$Z$11,0))="","",INDEX(Schritt5_Gruppenbewertung!$G$13:$Z$53,MATCH($E43,Schritt5_Gruppenbewertung!$D$13:$D$53,0),MATCH(AB$5,Schritt5_Gruppenbewertung!$G$11:$Z$11,0))))</f>
        <v/>
      </c>
      <c r="AC43" s="92" t="str">
        <f>IF($E43="","",IF(INDEX(Schritt5_Gruppenbewertung!$G$13:$Z$53,MATCH($E43,Schritt5_Gruppenbewertung!$D$13:$D$53,0),MATCH(AC$5,Schritt5_Gruppenbewertung!$G$11:$Z$11,0))="","",INDEX(Schritt5_Gruppenbewertung!$G$13:$Z$53,MATCH($E43,Schritt5_Gruppenbewertung!$D$13:$D$53,0),MATCH(AC$5,Schritt5_Gruppenbewertung!$G$11:$Z$11,0))))</f>
        <v/>
      </c>
      <c r="AD43" s="92" t="str">
        <f>IF($E43="","",IF(INDEX(Schritt5_Gruppenbewertung!$G$13:$Z$53,MATCH($E43,Schritt5_Gruppenbewertung!$D$13:$D$53,0),MATCH(AD$5,Schritt5_Gruppenbewertung!$G$11:$Z$11,0))="","",INDEX(Schritt5_Gruppenbewertung!$G$13:$Z$53,MATCH($E43,Schritt5_Gruppenbewertung!$D$13:$D$53,0),MATCH(AD$5,Schritt5_Gruppenbewertung!$G$11:$Z$11,0))))</f>
        <v/>
      </c>
      <c r="AE43" s="92" t="str">
        <f>IF($E43="","",IF(INDEX(Schritt5_Gruppenbewertung!$G$13:$Z$53,MATCH($E43,Schritt5_Gruppenbewertung!$D$13:$D$53,0),MATCH(AE$5,Schritt5_Gruppenbewertung!$G$11:$Z$11,0))="","",INDEX(Schritt5_Gruppenbewertung!$G$13:$Z$53,MATCH($E43,Schritt5_Gruppenbewertung!$D$13:$D$53,0),MATCH(AE$5,Schritt5_Gruppenbewertung!$G$11:$Z$11,0))))</f>
        <v/>
      </c>
      <c r="AF43" s="92" t="str">
        <f>IF($E43="","",IF(INDEX(Schritt5_Gruppenbewertung!$G$13:$Z$53,MATCH($E43,Schritt5_Gruppenbewertung!$D$13:$D$53,0),MATCH(AF$5,Schritt5_Gruppenbewertung!$G$11:$Z$11,0))="","",INDEX(Schritt5_Gruppenbewertung!$G$13:$Z$53,MATCH($E43,Schritt5_Gruppenbewertung!$D$13:$D$53,0),MATCH(AF$5,Schritt5_Gruppenbewertung!$G$11:$Z$11,0))))</f>
        <v/>
      </c>
      <c r="AG43" s="92" t="str">
        <f>IF($E43="","",IF(INDEX(Schritt5_Gruppenbewertung!$G$13:$Z$53,MATCH($E43,Schritt5_Gruppenbewertung!$D$13:$D$53,0),MATCH(AG$5,Schritt5_Gruppenbewertung!$G$11:$Z$11,0))="","",INDEX(Schritt5_Gruppenbewertung!$G$13:$Z$53,MATCH($E43,Schritt5_Gruppenbewertung!$D$13:$D$53,0),MATCH(AG$5,Schritt5_Gruppenbewertung!$G$11:$Z$11,0))))</f>
        <v/>
      </c>
      <c r="AH43" s="92" t="str">
        <f>IF($E43="","",IF(INDEX(Schritt5_Gruppenbewertung!$G$13:$Z$53,MATCH($E43,Schritt5_Gruppenbewertung!$D$13:$D$53,0),MATCH(AH$5,Schritt5_Gruppenbewertung!$G$11:$Z$11,0))="","",INDEX(Schritt5_Gruppenbewertung!$G$13:$Z$53,MATCH($E43,Schritt5_Gruppenbewertung!$D$13:$D$53,0),MATCH(AH$5,Schritt5_Gruppenbewertung!$G$11:$Z$11,0))))</f>
        <v/>
      </c>
      <c r="AI43" s="92" t="str">
        <f>IF($E43="","",IF(INDEX(Schritt5_Gruppenbewertung!$G$13:$Z$53,MATCH($E43,Schritt5_Gruppenbewertung!$D$13:$D$53,0),MATCH(AI$5,Schritt5_Gruppenbewertung!$G$11:$Z$11,0))="","",INDEX(Schritt5_Gruppenbewertung!$G$13:$Z$53,MATCH($E43,Schritt5_Gruppenbewertung!$D$13:$D$53,0),MATCH(AI$5,Schritt5_Gruppenbewertung!$G$11:$Z$11,0))))</f>
        <v/>
      </c>
      <c r="AJ43" s="92" t="str">
        <f>IF($E43="","",IF(INDEX(Schritt5_Gruppenbewertung!$G$13:$Z$53,MATCH($E43,Schritt5_Gruppenbewertung!$D$13:$D$53,0),MATCH(AJ$5,Schritt5_Gruppenbewertung!$G$11:$Z$11,0))="","",INDEX(Schritt5_Gruppenbewertung!$G$13:$Z$53,MATCH($E43,Schritt5_Gruppenbewertung!$D$13:$D$53,0),MATCH(AJ$5,Schritt5_Gruppenbewertung!$G$11:$Z$11,0))))</f>
        <v/>
      </c>
      <c r="AK43" s="92" t="str">
        <f>IF($E43="","",IF(INDEX(Schritt5_Gruppenbewertung!$G$13:$Z$53,MATCH($E43,Schritt5_Gruppenbewertung!$D$13:$D$53,0),MATCH(AK$5,Schritt5_Gruppenbewertung!$G$11:$Z$11,0))="","",INDEX(Schritt5_Gruppenbewertung!$G$13:$Z$53,MATCH($E43,Schritt5_Gruppenbewertung!$D$13:$D$53,0),MATCH(AK$5,Schritt5_Gruppenbewertung!$G$11:$Z$11,0))))</f>
        <v/>
      </c>
      <c r="AL43" s="92" t="str">
        <f>IF($E43="","",IF(INDEX(Schritt5_Gruppenbewertung!$G$13:$Z$53,MATCH($E43,Schritt5_Gruppenbewertung!$D$13:$D$53,0),MATCH(AL$5,Schritt5_Gruppenbewertung!$G$11:$Z$11,0))="","",INDEX(Schritt5_Gruppenbewertung!$G$13:$Z$53,MATCH($E43,Schritt5_Gruppenbewertung!$D$13:$D$53,0),MATCH(AL$5,Schritt5_Gruppenbewertung!$G$11:$Z$11,0))))</f>
        <v/>
      </c>
      <c r="AN43" s="239" t="str">
        <f t="shared" si="7"/>
        <v xml:space="preserve"> </v>
      </c>
    </row>
    <row r="44" spans="1:40" x14ac:dyDescent="0.25">
      <c r="A44" s="33" t="str">
        <f>Filter_SonderKriterienpruefung!N38</f>
        <v/>
      </c>
      <c r="B44" s="33" t="str">
        <f>IFERROR(INDEX(DROPDOWN!$L$8:$O$20,MATCH(Werte_SonderAuswertung!$A44,DROPDOWN!$L$8:$L$20,0),4),"")</f>
        <v/>
      </c>
      <c r="C44" s="33" t="str">
        <f>IFERROR(INDEX(DROPDOWN!$L$8:$P$20,MATCH(Werte_SonderAuswertung!$A44,DROPDOWN!$L$8:$L$20,0),5),"")</f>
        <v/>
      </c>
      <c r="D44" s="16" t="str">
        <f>Filter_SonderKriterienpruefung!M38</f>
        <v/>
      </c>
      <c r="E44" s="15" t="str">
        <f>Filter_SonderKriterienpruefung!O38</f>
        <v/>
      </c>
      <c r="F44" s="135" t="str">
        <f t="shared" si="1"/>
        <v/>
      </c>
      <c r="G44" s="30" t="str">
        <f t="shared" si="2"/>
        <v/>
      </c>
      <c r="H44" s="30" t="str">
        <f t="shared" si="3"/>
        <v/>
      </c>
      <c r="I44" s="30" t="str">
        <f t="shared" si="4"/>
        <v/>
      </c>
      <c r="J44" s="30" t="str">
        <f t="shared" si="5"/>
        <v/>
      </c>
      <c r="K44" s="30" t="str">
        <f t="shared" si="6"/>
        <v/>
      </c>
      <c r="L44" s="4" t="str">
        <f>IF($E44="","",COUNT(INDEX(Schritt5_Gruppenbewertung!$G$13:$G$53,$R44):INDEX(Schritt5_Gruppenbewertung!$Z$13:$Z$53,$R44)))</f>
        <v/>
      </c>
      <c r="M44" s="112" t="str">
        <f t="shared" si="0"/>
        <v/>
      </c>
      <c r="N44" s="112" t="str">
        <f t="shared" si="0"/>
        <v/>
      </c>
      <c r="O44" s="112" t="str">
        <f t="shared" si="0"/>
        <v/>
      </c>
      <c r="P44" s="112" t="str">
        <f t="shared" si="0"/>
        <v/>
      </c>
      <c r="Q44" s="112" t="str">
        <f t="shared" si="0"/>
        <v/>
      </c>
      <c r="R44" s="30" t="str">
        <f>IF(E44="","",MATCH(E44,Schritt5_Gruppenbewertung!$D$13:$D$53,0))</f>
        <v/>
      </c>
      <c r="S44" s="92" t="str">
        <f>IF($E44="","",IF(INDEX(Schritt5_Gruppenbewertung!$G$13:$Z$53,MATCH($E44,Schritt5_Gruppenbewertung!$D$13:$D$53,0),MATCH(S$5,Schritt5_Gruppenbewertung!$G$11:$Z$11,0))="","",INDEX(Schritt5_Gruppenbewertung!$G$13:$Z$53,MATCH($E44,Schritt5_Gruppenbewertung!$D$13:$D$53,0),MATCH(S$5,Schritt5_Gruppenbewertung!$G$11:$Z$11,0))))</f>
        <v/>
      </c>
      <c r="T44" s="92" t="str">
        <f>IF($E44="","",IF(INDEX(Schritt5_Gruppenbewertung!$G$13:$Z$53,MATCH($E44,Schritt5_Gruppenbewertung!$D$13:$D$53,0),MATCH(T$5,Schritt5_Gruppenbewertung!$G$11:$Z$11,0))="","",INDEX(Schritt5_Gruppenbewertung!$G$13:$Z$53,MATCH($E44,Schritt5_Gruppenbewertung!$D$13:$D$53,0),MATCH(T$5,Schritt5_Gruppenbewertung!$G$11:$Z$11,0))))</f>
        <v/>
      </c>
      <c r="U44" s="92" t="str">
        <f>IF($E44="","",IF(INDEX(Schritt5_Gruppenbewertung!$G$13:$Z$53,MATCH($E44,Schritt5_Gruppenbewertung!$D$13:$D$53,0),MATCH(U$5,Schritt5_Gruppenbewertung!$G$11:$Z$11,0))="","",INDEX(Schritt5_Gruppenbewertung!$G$13:$Z$53,MATCH($E44,Schritt5_Gruppenbewertung!$D$13:$D$53,0),MATCH(U$5,Schritt5_Gruppenbewertung!$G$11:$Z$11,0))))</f>
        <v/>
      </c>
      <c r="V44" s="92" t="str">
        <f>IF($E44="","",IF(INDEX(Schritt5_Gruppenbewertung!$G$13:$Z$53,MATCH($E44,Schritt5_Gruppenbewertung!$D$13:$D$53,0),MATCH(V$5,Schritt5_Gruppenbewertung!$G$11:$Z$11,0))="","",INDEX(Schritt5_Gruppenbewertung!$G$13:$Z$53,MATCH($E44,Schritt5_Gruppenbewertung!$D$13:$D$53,0),MATCH(V$5,Schritt5_Gruppenbewertung!$G$11:$Z$11,0))))</f>
        <v/>
      </c>
      <c r="W44" s="92" t="str">
        <f>IF($E44="","",IF(INDEX(Schritt5_Gruppenbewertung!$G$13:$Z$53,MATCH($E44,Schritt5_Gruppenbewertung!$D$13:$D$53,0),MATCH(W$5,Schritt5_Gruppenbewertung!$G$11:$Z$11,0))="","",INDEX(Schritt5_Gruppenbewertung!$G$13:$Z$53,MATCH($E44,Schritt5_Gruppenbewertung!$D$13:$D$53,0),MATCH(W$5,Schritt5_Gruppenbewertung!$G$11:$Z$11,0))))</f>
        <v/>
      </c>
      <c r="X44" s="92" t="str">
        <f>IF($E44="","",IF(INDEX(Schritt5_Gruppenbewertung!$G$13:$Z$53,MATCH($E44,Schritt5_Gruppenbewertung!$D$13:$D$53,0),MATCH(X$5,Schritt5_Gruppenbewertung!$G$11:$Z$11,0))="","",INDEX(Schritt5_Gruppenbewertung!$G$13:$Z$53,MATCH($E44,Schritt5_Gruppenbewertung!$D$13:$D$53,0),MATCH(X$5,Schritt5_Gruppenbewertung!$G$11:$Z$11,0))))</f>
        <v/>
      </c>
      <c r="Y44" s="92" t="str">
        <f>IF($E44="","",IF(INDEX(Schritt5_Gruppenbewertung!$G$13:$Z$53,MATCH($E44,Schritt5_Gruppenbewertung!$D$13:$D$53,0),MATCH(Y$5,Schritt5_Gruppenbewertung!$G$11:$Z$11,0))="","",INDEX(Schritt5_Gruppenbewertung!$G$13:$Z$53,MATCH($E44,Schritt5_Gruppenbewertung!$D$13:$D$53,0),MATCH(Y$5,Schritt5_Gruppenbewertung!$G$11:$Z$11,0))))</f>
        <v/>
      </c>
      <c r="Z44" s="92" t="str">
        <f>IF($E44="","",IF(INDEX(Schritt5_Gruppenbewertung!$G$13:$Z$53,MATCH($E44,Schritt5_Gruppenbewertung!$D$13:$D$53,0),MATCH(Z$5,Schritt5_Gruppenbewertung!$G$11:$Z$11,0))="","",INDEX(Schritt5_Gruppenbewertung!$G$13:$Z$53,MATCH($E44,Schritt5_Gruppenbewertung!$D$13:$D$53,0),MATCH(Z$5,Schritt5_Gruppenbewertung!$G$11:$Z$11,0))))</f>
        <v/>
      </c>
      <c r="AA44" s="92" t="str">
        <f>IF($E44="","",IF(INDEX(Schritt5_Gruppenbewertung!$G$13:$Z$53,MATCH($E44,Schritt5_Gruppenbewertung!$D$13:$D$53,0),MATCH(AA$5,Schritt5_Gruppenbewertung!$G$11:$Z$11,0))="","",INDEX(Schritt5_Gruppenbewertung!$G$13:$Z$53,MATCH($E44,Schritt5_Gruppenbewertung!$D$13:$D$53,0),MATCH(AA$5,Schritt5_Gruppenbewertung!$G$11:$Z$11,0))))</f>
        <v/>
      </c>
      <c r="AB44" s="92" t="str">
        <f>IF($E44="","",IF(INDEX(Schritt5_Gruppenbewertung!$G$13:$Z$53,MATCH($E44,Schritt5_Gruppenbewertung!$D$13:$D$53,0),MATCH(AB$5,Schritt5_Gruppenbewertung!$G$11:$Z$11,0))="","",INDEX(Schritt5_Gruppenbewertung!$G$13:$Z$53,MATCH($E44,Schritt5_Gruppenbewertung!$D$13:$D$53,0),MATCH(AB$5,Schritt5_Gruppenbewertung!$G$11:$Z$11,0))))</f>
        <v/>
      </c>
      <c r="AC44" s="92" t="str">
        <f>IF($E44="","",IF(INDEX(Schritt5_Gruppenbewertung!$G$13:$Z$53,MATCH($E44,Schritt5_Gruppenbewertung!$D$13:$D$53,0),MATCH(AC$5,Schritt5_Gruppenbewertung!$G$11:$Z$11,0))="","",INDEX(Schritt5_Gruppenbewertung!$G$13:$Z$53,MATCH($E44,Schritt5_Gruppenbewertung!$D$13:$D$53,0),MATCH(AC$5,Schritt5_Gruppenbewertung!$G$11:$Z$11,0))))</f>
        <v/>
      </c>
      <c r="AD44" s="92" t="str">
        <f>IF($E44="","",IF(INDEX(Schritt5_Gruppenbewertung!$G$13:$Z$53,MATCH($E44,Schritt5_Gruppenbewertung!$D$13:$D$53,0),MATCH(AD$5,Schritt5_Gruppenbewertung!$G$11:$Z$11,0))="","",INDEX(Schritt5_Gruppenbewertung!$G$13:$Z$53,MATCH($E44,Schritt5_Gruppenbewertung!$D$13:$D$53,0),MATCH(AD$5,Schritt5_Gruppenbewertung!$G$11:$Z$11,0))))</f>
        <v/>
      </c>
      <c r="AE44" s="92" t="str">
        <f>IF($E44="","",IF(INDEX(Schritt5_Gruppenbewertung!$G$13:$Z$53,MATCH($E44,Schritt5_Gruppenbewertung!$D$13:$D$53,0),MATCH(AE$5,Schritt5_Gruppenbewertung!$G$11:$Z$11,0))="","",INDEX(Schritt5_Gruppenbewertung!$G$13:$Z$53,MATCH($E44,Schritt5_Gruppenbewertung!$D$13:$D$53,0),MATCH(AE$5,Schritt5_Gruppenbewertung!$G$11:$Z$11,0))))</f>
        <v/>
      </c>
      <c r="AF44" s="92" t="str">
        <f>IF($E44="","",IF(INDEX(Schritt5_Gruppenbewertung!$G$13:$Z$53,MATCH($E44,Schritt5_Gruppenbewertung!$D$13:$D$53,0),MATCH(AF$5,Schritt5_Gruppenbewertung!$G$11:$Z$11,0))="","",INDEX(Schritt5_Gruppenbewertung!$G$13:$Z$53,MATCH($E44,Schritt5_Gruppenbewertung!$D$13:$D$53,0),MATCH(AF$5,Schritt5_Gruppenbewertung!$G$11:$Z$11,0))))</f>
        <v/>
      </c>
      <c r="AG44" s="92" t="str">
        <f>IF($E44="","",IF(INDEX(Schritt5_Gruppenbewertung!$G$13:$Z$53,MATCH($E44,Schritt5_Gruppenbewertung!$D$13:$D$53,0),MATCH(AG$5,Schritt5_Gruppenbewertung!$G$11:$Z$11,0))="","",INDEX(Schritt5_Gruppenbewertung!$G$13:$Z$53,MATCH($E44,Schritt5_Gruppenbewertung!$D$13:$D$53,0),MATCH(AG$5,Schritt5_Gruppenbewertung!$G$11:$Z$11,0))))</f>
        <v/>
      </c>
      <c r="AH44" s="92" t="str">
        <f>IF($E44="","",IF(INDEX(Schritt5_Gruppenbewertung!$G$13:$Z$53,MATCH($E44,Schritt5_Gruppenbewertung!$D$13:$D$53,0),MATCH(AH$5,Schritt5_Gruppenbewertung!$G$11:$Z$11,0))="","",INDEX(Schritt5_Gruppenbewertung!$G$13:$Z$53,MATCH($E44,Schritt5_Gruppenbewertung!$D$13:$D$53,0),MATCH(AH$5,Schritt5_Gruppenbewertung!$G$11:$Z$11,0))))</f>
        <v/>
      </c>
      <c r="AI44" s="92" t="str">
        <f>IF($E44="","",IF(INDEX(Schritt5_Gruppenbewertung!$G$13:$Z$53,MATCH($E44,Schritt5_Gruppenbewertung!$D$13:$D$53,0),MATCH(AI$5,Schritt5_Gruppenbewertung!$G$11:$Z$11,0))="","",INDEX(Schritt5_Gruppenbewertung!$G$13:$Z$53,MATCH($E44,Schritt5_Gruppenbewertung!$D$13:$D$53,0),MATCH(AI$5,Schritt5_Gruppenbewertung!$G$11:$Z$11,0))))</f>
        <v/>
      </c>
      <c r="AJ44" s="92" t="str">
        <f>IF($E44="","",IF(INDEX(Schritt5_Gruppenbewertung!$G$13:$Z$53,MATCH($E44,Schritt5_Gruppenbewertung!$D$13:$D$53,0),MATCH(AJ$5,Schritt5_Gruppenbewertung!$G$11:$Z$11,0))="","",INDEX(Schritt5_Gruppenbewertung!$G$13:$Z$53,MATCH($E44,Schritt5_Gruppenbewertung!$D$13:$D$53,0),MATCH(AJ$5,Schritt5_Gruppenbewertung!$G$11:$Z$11,0))))</f>
        <v/>
      </c>
      <c r="AK44" s="92" t="str">
        <f>IF($E44="","",IF(INDEX(Schritt5_Gruppenbewertung!$G$13:$Z$53,MATCH($E44,Schritt5_Gruppenbewertung!$D$13:$D$53,0),MATCH(AK$5,Schritt5_Gruppenbewertung!$G$11:$Z$11,0))="","",INDEX(Schritt5_Gruppenbewertung!$G$13:$Z$53,MATCH($E44,Schritt5_Gruppenbewertung!$D$13:$D$53,0),MATCH(AK$5,Schritt5_Gruppenbewertung!$G$11:$Z$11,0))))</f>
        <v/>
      </c>
      <c r="AL44" s="92" t="str">
        <f>IF($E44="","",IF(INDEX(Schritt5_Gruppenbewertung!$G$13:$Z$53,MATCH($E44,Schritt5_Gruppenbewertung!$D$13:$D$53,0),MATCH(AL$5,Schritt5_Gruppenbewertung!$G$11:$Z$11,0))="","",INDEX(Schritt5_Gruppenbewertung!$G$13:$Z$53,MATCH($E44,Schritt5_Gruppenbewertung!$D$13:$D$53,0),MATCH(AL$5,Schritt5_Gruppenbewertung!$G$11:$Z$11,0))))</f>
        <v/>
      </c>
      <c r="AN44" s="239" t="str">
        <f t="shared" si="7"/>
        <v xml:space="preserve"> </v>
      </c>
    </row>
    <row r="45" spans="1:40" x14ac:dyDescent="0.25">
      <c r="A45" s="33" t="str">
        <f>Filter_SonderKriterienpruefung!N39</f>
        <v/>
      </c>
      <c r="B45" s="33" t="str">
        <f>IFERROR(INDEX(DROPDOWN!$L$8:$O$20,MATCH(Werte_SonderAuswertung!$A45,DROPDOWN!$L$8:$L$20,0),4),"")</f>
        <v/>
      </c>
      <c r="C45" s="33" t="str">
        <f>IFERROR(INDEX(DROPDOWN!$L$8:$P$20,MATCH(Werte_SonderAuswertung!$A45,DROPDOWN!$L$8:$L$20,0),5),"")</f>
        <v/>
      </c>
      <c r="D45" s="16" t="str">
        <f>Filter_SonderKriterienpruefung!M39</f>
        <v/>
      </c>
      <c r="E45" s="15" t="str">
        <f>Filter_SonderKriterienpruefung!O39</f>
        <v/>
      </c>
      <c r="F45" s="135" t="str">
        <f t="shared" si="1"/>
        <v/>
      </c>
      <c r="G45" s="30" t="str">
        <f t="shared" si="2"/>
        <v/>
      </c>
      <c r="H45" s="30" t="str">
        <f t="shared" si="3"/>
        <v/>
      </c>
      <c r="I45" s="30" t="str">
        <f t="shared" si="4"/>
        <v/>
      </c>
      <c r="J45" s="30" t="str">
        <f t="shared" si="5"/>
        <v/>
      </c>
      <c r="K45" s="30" t="str">
        <f t="shared" si="6"/>
        <v/>
      </c>
      <c r="L45" s="4" t="str">
        <f>IF($E45="","",COUNT(INDEX(Schritt5_Gruppenbewertung!$G$13:$G$53,$R45):INDEX(Schritt5_Gruppenbewertung!$Z$13:$Z$53,$R45)))</f>
        <v/>
      </c>
      <c r="M45" s="112" t="str">
        <f t="shared" si="0"/>
        <v/>
      </c>
      <c r="N45" s="112" t="str">
        <f t="shared" si="0"/>
        <v/>
      </c>
      <c r="O45" s="112" t="str">
        <f t="shared" si="0"/>
        <v/>
      </c>
      <c r="P45" s="112" t="str">
        <f t="shared" si="0"/>
        <v/>
      </c>
      <c r="Q45" s="112" t="str">
        <f t="shared" si="0"/>
        <v/>
      </c>
      <c r="R45" s="30" t="str">
        <f>IF(E45="","",MATCH(E45,Schritt5_Gruppenbewertung!$D$13:$D$53,0))</f>
        <v/>
      </c>
      <c r="S45" s="92" t="str">
        <f>IF($E45="","",IF(INDEX(Schritt5_Gruppenbewertung!$G$13:$Z$53,MATCH($E45,Schritt5_Gruppenbewertung!$D$13:$D$53,0),MATCH(S$5,Schritt5_Gruppenbewertung!$G$11:$Z$11,0))="","",INDEX(Schritt5_Gruppenbewertung!$G$13:$Z$53,MATCH($E45,Schritt5_Gruppenbewertung!$D$13:$D$53,0),MATCH(S$5,Schritt5_Gruppenbewertung!$G$11:$Z$11,0))))</f>
        <v/>
      </c>
      <c r="T45" s="92" t="str">
        <f>IF($E45="","",IF(INDEX(Schritt5_Gruppenbewertung!$G$13:$Z$53,MATCH($E45,Schritt5_Gruppenbewertung!$D$13:$D$53,0),MATCH(T$5,Schritt5_Gruppenbewertung!$G$11:$Z$11,0))="","",INDEX(Schritt5_Gruppenbewertung!$G$13:$Z$53,MATCH($E45,Schritt5_Gruppenbewertung!$D$13:$D$53,0),MATCH(T$5,Schritt5_Gruppenbewertung!$G$11:$Z$11,0))))</f>
        <v/>
      </c>
      <c r="U45" s="92" t="str">
        <f>IF($E45="","",IF(INDEX(Schritt5_Gruppenbewertung!$G$13:$Z$53,MATCH($E45,Schritt5_Gruppenbewertung!$D$13:$D$53,0),MATCH(U$5,Schritt5_Gruppenbewertung!$G$11:$Z$11,0))="","",INDEX(Schritt5_Gruppenbewertung!$G$13:$Z$53,MATCH($E45,Schritt5_Gruppenbewertung!$D$13:$D$53,0),MATCH(U$5,Schritt5_Gruppenbewertung!$G$11:$Z$11,0))))</f>
        <v/>
      </c>
      <c r="V45" s="92" t="str">
        <f>IF($E45="","",IF(INDEX(Schritt5_Gruppenbewertung!$G$13:$Z$53,MATCH($E45,Schritt5_Gruppenbewertung!$D$13:$D$53,0),MATCH(V$5,Schritt5_Gruppenbewertung!$G$11:$Z$11,0))="","",INDEX(Schritt5_Gruppenbewertung!$G$13:$Z$53,MATCH($E45,Schritt5_Gruppenbewertung!$D$13:$D$53,0),MATCH(V$5,Schritt5_Gruppenbewertung!$G$11:$Z$11,0))))</f>
        <v/>
      </c>
      <c r="W45" s="92" t="str">
        <f>IF($E45="","",IF(INDEX(Schritt5_Gruppenbewertung!$G$13:$Z$53,MATCH($E45,Schritt5_Gruppenbewertung!$D$13:$D$53,0),MATCH(W$5,Schritt5_Gruppenbewertung!$G$11:$Z$11,0))="","",INDEX(Schritt5_Gruppenbewertung!$G$13:$Z$53,MATCH($E45,Schritt5_Gruppenbewertung!$D$13:$D$53,0),MATCH(W$5,Schritt5_Gruppenbewertung!$G$11:$Z$11,0))))</f>
        <v/>
      </c>
      <c r="X45" s="92" t="str">
        <f>IF($E45="","",IF(INDEX(Schritt5_Gruppenbewertung!$G$13:$Z$53,MATCH($E45,Schritt5_Gruppenbewertung!$D$13:$D$53,0),MATCH(X$5,Schritt5_Gruppenbewertung!$G$11:$Z$11,0))="","",INDEX(Schritt5_Gruppenbewertung!$G$13:$Z$53,MATCH($E45,Schritt5_Gruppenbewertung!$D$13:$D$53,0),MATCH(X$5,Schritt5_Gruppenbewertung!$G$11:$Z$11,0))))</f>
        <v/>
      </c>
      <c r="Y45" s="92" t="str">
        <f>IF($E45="","",IF(INDEX(Schritt5_Gruppenbewertung!$G$13:$Z$53,MATCH($E45,Schritt5_Gruppenbewertung!$D$13:$D$53,0),MATCH(Y$5,Schritt5_Gruppenbewertung!$G$11:$Z$11,0))="","",INDEX(Schritt5_Gruppenbewertung!$G$13:$Z$53,MATCH($E45,Schritt5_Gruppenbewertung!$D$13:$D$53,0),MATCH(Y$5,Schritt5_Gruppenbewertung!$G$11:$Z$11,0))))</f>
        <v/>
      </c>
      <c r="Z45" s="92" t="str">
        <f>IF($E45="","",IF(INDEX(Schritt5_Gruppenbewertung!$G$13:$Z$53,MATCH($E45,Schritt5_Gruppenbewertung!$D$13:$D$53,0),MATCH(Z$5,Schritt5_Gruppenbewertung!$G$11:$Z$11,0))="","",INDEX(Schritt5_Gruppenbewertung!$G$13:$Z$53,MATCH($E45,Schritt5_Gruppenbewertung!$D$13:$D$53,0),MATCH(Z$5,Schritt5_Gruppenbewertung!$G$11:$Z$11,0))))</f>
        <v/>
      </c>
      <c r="AA45" s="92" t="str">
        <f>IF($E45="","",IF(INDEX(Schritt5_Gruppenbewertung!$G$13:$Z$53,MATCH($E45,Schritt5_Gruppenbewertung!$D$13:$D$53,0),MATCH(AA$5,Schritt5_Gruppenbewertung!$G$11:$Z$11,0))="","",INDEX(Schritt5_Gruppenbewertung!$G$13:$Z$53,MATCH($E45,Schritt5_Gruppenbewertung!$D$13:$D$53,0),MATCH(AA$5,Schritt5_Gruppenbewertung!$G$11:$Z$11,0))))</f>
        <v/>
      </c>
      <c r="AB45" s="92" t="str">
        <f>IF($E45="","",IF(INDEX(Schritt5_Gruppenbewertung!$G$13:$Z$53,MATCH($E45,Schritt5_Gruppenbewertung!$D$13:$D$53,0),MATCH(AB$5,Schritt5_Gruppenbewertung!$G$11:$Z$11,0))="","",INDEX(Schritt5_Gruppenbewertung!$G$13:$Z$53,MATCH($E45,Schritt5_Gruppenbewertung!$D$13:$D$53,0),MATCH(AB$5,Schritt5_Gruppenbewertung!$G$11:$Z$11,0))))</f>
        <v/>
      </c>
      <c r="AC45" s="92" t="str">
        <f>IF($E45="","",IF(INDEX(Schritt5_Gruppenbewertung!$G$13:$Z$53,MATCH($E45,Schritt5_Gruppenbewertung!$D$13:$D$53,0),MATCH(AC$5,Schritt5_Gruppenbewertung!$G$11:$Z$11,0))="","",INDEX(Schritt5_Gruppenbewertung!$G$13:$Z$53,MATCH($E45,Schritt5_Gruppenbewertung!$D$13:$D$53,0),MATCH(AC$5,Schritt5_Gruppenbewertung!$G$11:$Z$11,0))))</f>
        <v/>
      </c>
      <c r="AD45" s="92" t="str">
        <f>IF($E45="","",IF(INDEX(Schritt5_Gruppenbewertung!$G$13:$Z$53,MATCH($E45,Schritt5_Gruppenbewertung!$D$13:$D$53,0),MATCH(AD$5,Schritt5_Gruppenbewertung!$G$11:$Z$11,0))="","",INDEX(Schritt5_Gruppenbewertung!$G$13:$Z$53,MATCH($E45,Schritt5_Gruppenbewertung!$D$13:$D$53,0),MATCH(AD$5,Schritt5_Gruppenbewertung!$G$11:$Z$11,0))))</f>
        <v/>
      </c>
      <c r="AE45" s="92" t="str">
        <f>IF($E45="","",IF(INDEX(Schritt5_Gruppenbewertung!$G$13:$Z$53,MATCH($E45,Schritt5_Gruppenbewertung!$D$13:$D$53,0),MATCH(AE$5,Schritt5_Gruppenbewertung!$G$11:$Z$11,0))="","",INDEX(Schritt5_Gruppenbewertung!$G$13:$Z$53,MATCH($E45,Schritt5_Gruppenbewertung!$D$13:$D$53,0),MATCH(AE$5,Schritt5_Gruppenbewertung!$G$11:$Z$11,0))))</f>
        <v/>
      </c>
      <c r="AF45" s="92" t="str">
        <f>IF($E45="","",IF(INDEX(Schritt5_Gruppenbewertung!$G$13:$Z$53,MATCH($E45,Schritt5_Gruppenbewertung!$D$13:$D$53,0),MATCH(AF$5,Schritt5_Gruppenbewertung!$G$11:$Z$11,0))="","",INDEX(Schritt5_Gruppenbewertung!$G$13:$Z$53,MATCH($E45,Schritt5_Gruppenbewertung!$D$13:$D$53,0),MATCH(AF$5,Schritt5_Gruppenbewertung!$G$11:$Z$11,0))))</f>
        <v/>
      </c>
      <c r="AG45" s="92" t="str">
        <f>IF($E45="","",IF(INDEX(Schritt5_Gruppenbewertung!$G$13:$Z$53,MATCH($E45,Schritt5_Gruppenbewertung!$D$13:$D$53,0),MATCH(AG$5,Schritt5_Gruppenbewertung!$G$11:$Z$11,0))="","",INDEX(Schritt5_Gruppenbewertung!$G$13:$Z$53,MATCH($E45,Schritt5_Gruppenbewertung!$D$13:$D$53,0),MATCH(AG$5,Schritt5_Gruppenbewertung!$G$11:$Z$11,0))))</f>
        <v/>
      </c>
      <c r="AH45" s="92" t="str">
        <f>IF($E45="","",IF(INDEX(Schritt5_Gruppenbewertung!$G$13:$Z$53,MATCH($E45,Schritt5_Gruppenbewertung!$D$13:$D$53,0),MATCH(AH$5,Schritt5_Gruppenbewertung!$G$11:$Z$11,0))="","",INDEX(Schritt5_Gruppenbewertung!$G$13:$Z$53,MATCH($E45,Schritt5_Gruppenbewertung!$D$13:$D$53,0),MATCH(AH$5,Schritt5_Gruppenbewertung!$G$11:$Z$11,0))))</f>
        <v/>
      </c>
      <c r="AI45" s="92" t="str">
        <f>IF($E45="","",IF(INDEX(Schritt5_Gruppenbewertung!$G$13:$Z$53,MATCH($E45,Schritt5_Gruppenbewertung!$D$13:$D$53,0),MATCH(AI$5,Schritt5_Gruppenbewertung!$G$11:$Z$11,0))="","",INDEX(Schritt5_Gruppenbewertung!$G$13:$Z$53,MATCH($E45,Schritt5_Gruppenbewertung!$D$13:$D$53,0),MATCH(AI$5,Schritt5_Gruppenbewertung!$G$11:$Z$11,0))))</f>
        <v/>
      </c>
      <c r="AJ45" s="92" t="str">
        <f>IF($E45="","",IF(INDEX(Schritt5_Gruppenbewertung!$G$13:$Z$53,MATCH($E45,Schritt5_Gruppenbewertung!$D$13:$D$53,0),MATCH(AJ$5,Schritt5_Gruppenbewertung!$G$11:$Z$11,0))="","",INDEX(Schritt5_Gruppenbewertung!$G$13:$Z$53,MATCH($E45,Schritt5_Gruppenbewertung!$D$13:$D$53,0),MATCH(AJ$5,Schritt5_Gruppenbewertung!$G$11:$Z$11,0))))</f>
        <v/>
      </c>
      <c r="AK45" s="92" t="str">
        <f>IF($E45="","",IF(INDEX(Schritt5_Gruppenbewertung!$G$13:$Z$53,MATCH($E45,Schritt5_Gruppenbewertung!$D$13:$D$53,0),MATCH(AK$5,Schritt5_Gruppenbewertung!$G$11:$Z$11,0))="","",INDEX(Schritt5_Gruppenbewertung!$G$13:$Z$53,MATCH($E45,Schritt5_Gruppenbewertung!$D$13:$D$53,0),MATCH(AK$5,Schritt5_Gruppenbewertung!$G$11:$Z$11,0))))</f>
        <v/>
      </c>
      <c r="AL45" s="92" t="str">
        <f>IF($E45="","",IF(INDEX(Schritt5_Gruppenbewertung!$G$13:$Z$53,MATCH($E45,Schritt5_Gruppenbewertung!$D$13:$D$53,0),MATCH(AL$5,Schritt5_Gruppenbewertung!$G$11:$Z$11,0))="","",INDEX(Schritt5_Gruppenbewertung!$G$13:$Z$53,MATCH($E45,Schritt5_Gruppenbewertung!$D$13:$D$53,0),MATCH(AL$5,Schritt5_Gruppenbewertung!$G$11:$Z$11,0))))</f>
        <v/>
      </c>
      <c r="AN45" s="239" t="str">
        <f t="shared" si="7"/>
        <v xml:space="preserve"> </v>
      </c>
    </row>
    <row r="46" spans="1:40" x14ac:dyDescent="0.25">
      <c r="A46" s="33" t="str">
        <f>Filter_SonderKriterienpruefung!N40</f>
        <v/>
      </c>
      <c r="B46" s="33" t="str">
        <f>IFERROR(INDEX(DROPDOWN!$L$8:$O$20,MATCH(Werte_SonderAuswertung!$A46,DROPDOWN!$L$8:$L$20,0),4),"")</f>
        <v/>
      </c>
      <c r="C46" s="33" t="str">
        <f>IFERROR(INDEX(DROPDOWN!$L$8:$P$20,MATCH(Werte_SonderAuswertung!$A46,DROPDOWN!$L$8:$L$20,0),5),"")</f>
        <v/>
      </c>
      <c r="D46" s="16" t="str">
        <f>Filter_SonderKriterienpruefung!M40</f>
        <v/>
      </c>
      <c r="E46" s="15" t="str">
        <f>Filter_SonderKriterienpruefung!O40</f>
        <v/>
      </c>
      <c r="F46" s="135" t="str">
        <f t="shared" si="1"/>
        <v/>
      </c>
      <c r="G46" s="30" t="str">
        <f t="shared" si="2"/>
        <v/>
      </c>
      <c r="H46" s="30" t="str">
        <f t="shared" si="3"/>
        <v/>
      </c>
      <c r="I46" s="30" t="str">
        <f t="shared" si="4"/>
        <v/>
      </c>
      <c r="J46" s="30" t="str">
        <f t="shared" si="5"/>
        <v/>
      </c>
      <c r="K46" s="30" t="str">
        <f t="shared" si="6"/>
        <v/>
      </c>
      <c r="L46" s="4" t="str">
        <f>IF($E46="","",COUNT(INDEX(Schritt5_Gruppenbewertung!$G$13:$G$53,$R46):INDEX(Schritt5_Gruppenbewertung!$Z$13:$Z$53,$R46)))</f>
        <v/>
      </c>
      <c r="M46" s="112" t="str">
        <f t="shared" si="0"/>
        <v/>
      </c>
      <c r="N46" s="112" t="str">
        <f t="shared" si="0"/>
        <v/>
      </c>
      <c r="O46" s="112" t="str">
        <f t="shared" si="0"/>
        <v/>
      </c>
      <c r="P46" s="112" t="str">
        <f t="shared" si="0"/>
        <v/>
      </c>
      <c r="Q46" s="112" t="str">
        <f t="shared" si="0"/>
        <v/>
      </c>
      <c r="R46" s="30" t="str">
        <f>IF(E46="","",MATCH(E46,Schritt5_Gruppenbewertung!$D$13:$D$53,0))</f>
        <v/>
      </c>
      <c r="S46" s="92" t="str">
        <f>IF($E46="","",IF(INDEX(Schritt5_Gruppenbewertung!$G$13:$Z$53,MATCH($E46,Schritt5_Gruppenbewertung!$D$13:$D$53,0),MATCH(S$5,Schritt5_Gruppenbewertung!$G$11:$Z$11,0))="","",INDEX(Schritt5_Gruppenbewertung!$G$13:$Z$53,MATCH($E46,Schritt5_Gruppenbewertung!$D$13:$D$53,0),MATCH(S$5,Schritt5_Gruppenbewertung!$G$11:$Z$11,0))))</f>
        <v/>
      </c>
      <c r="T46" s="92" t="str">
        <f>IF($E46="","",IF(INDEX(Schritt5_Gruppenbewertung!$G$13:$Z$53,MATCH($E46,Schritt5_Gruppenbewertung!$D$13:$D$53,0),MATCH(T$5,Schritt5_Gruppenbewertung!$G$11:$Z$11,0))="","",INDEX(Schritt5_Gruppenbewertung!$G$13:$Z$53,MATCH($E46,Schritt5_Gruppenbewertung!$D$13:$D$53,0),MATCH(T$5,Schritt5_Gruppenbewertung!$G$11:$Z$11,0))))</f>
        <v/>
      </c>
      <c r="U46" s="92" t="str">
        <f>IF($E46="","",IF(INDEX(Schritt5_Gruppenbewertung!$G$13:$Z$53,MATCH($E46,Schritt5_Gruppenbewertung!$D$13:$D$53,0),MATCH(U$5,Schritt5_Gruppenbewertung!$G$11:$Z$11,0))="","",INDEX(Schritt5_Gruppenbewertung!$G$13:$Z$53,MATCH($E46,Schritt5_Gruppenbewertung!$D$13:$D$53,0),MATCH(U$5,Schritt5_Gruppenbewertung!$G$11:$Z$11,0))))</f>
        <v/>
      </c>
      <c r="V46" s="92" t="str">
        <f>IF($E46="","",IF(INDEX(Schritt5_Gruppenbewertung!$G$13:$Z$53,MATCH($E46,Schritt5_Gruppenbewertung!$D$13:$D$53,0),MATCH(V$5,Schritt5_Gruppenbewertung!$G$11:$Z$11,0))="","",INDEX(Schritt5_Gruppenbewertung!$G$13:$Z$53,MATCH($E46,Schritt5_Gruppenbewertung!$D$13:$D$53,0),MATCH(V$5,Schritt5_Gruppenbewertung!$G$11:$Z$11,0))))</f>
        <v/>
      </c>
      <c r="W46" s="92" t="str">
        <f>IF($E46="","",IF(INDEX(Schritt5_Gruppenbewertung!$G$13:$Z$53,MATCH($E46,Schritt5_Gruppenbewertung!$D$13:$D$53,0),MATCH(W$5,Schritt5_Gruppenbewertung!$G$11:$Z$11,0))="","",INDEX(Schritt5_Gruppenbewertung!$G$13:$Z$53,MATCH($E46,Schritt5_Gruppenbewertung!$D$13:$D$53,0),MATCH(W$5,Schritt5_Gruppenbewertung!$G$11:$Z$11,0))))</f>
        <v/>
      </c>
      <c r="X46" s="92" t="str">
        <f>IF($E46="","",IF(INDEX(Schritt5_Gruppenbewertung!$G$13:$Z$53,MATCH($E46,Schritt5_Gruppenbewertung!$D$13:$D$53,0),MATCH(X$5,Schritt5_Gruppenbewertung!$G$11:$Z$11,0))="","",INDEX(Schritt5_Gruppenbewertung!$G$13:$Z$53,MATCH($E46,Schritt5_Gruppenbewertung!$D$13:$D$53,0),MATCH(X$5,Schritt5_Gruppenbewertung!$G$11:$Z$11,0))))</f>
        <v/>
      </c>
      <c r="Y46" s="92" t="str">
        <f>IF($E46="","",IF(INDEX(Schritt5_Gruppenbewertung!$G$13:$Z$53,MATCH($E46,Schritt5_Gruppenbewertung!$D$13:$D$53,0),MATCH(Y$5,Schritt5_Gruppenbewertung!$G$11:$Z$11,0))="","",INDEX(Schritt5_Gruppenbewertung!$G$13:$Z$53,MATCH($E46,Schritt5_Gruppenbewertung!$D$13:$D$53,0),MATCH(Y$5,Schritt5_Gruppenbewertung!$G$11:$Z$11,0))))</f>
        <v/>
      </c>
      <c r="Z46" s="92" t="str">
        <f>IF($E46="","",IF(INDEX(Schritt5_Gruppenbewertung!$G$13:$Z$53,MATCH($E46,Schritt5_Gruppenbewertung!$D$13:$D$53,0),MATCH(Z$5,Schritt5_Gruppenbewertung!$G$11:$Z$11,0))="","",INDEX(Schritt5_Gruppenbewertung!$G$13:$Z$53,MATCH($E46,Schritt5_Gruppenbewertung!$D$13:$D$53,0),MATCH(Z$5,Schritt5_Gruppenbewertung!$G$11:$Z$11,0))))</f>
        <v/>
      </c>
      <c r="AA46" s="92" t="str">
        <f>IF($E46="","",IF(INDEX(Schritt5_Gruppenbewertung!$G$13:$Z$53,MATCH($E46,Schritt5_Gruppenbewertung!$D$13:$D$53,0),MATCH(AA$5,Schritt5_Gruppenbewertung!$G$11:$Z$11,0))="","",INDEX(Schritt5_Gruppenbewertung!$G$13:$Z$53,MATCH($E46,Schritt5_Gruppenbewertung!$D$13:$D$53,0),MATCH(AA$5,Schritt5_Gruppenbewertung!$G$11:$Z$11,0))))</f>
        <v/>
      </c>
      <c r="AB46" s="92" t="str">
        <f>IF($E46="","",IF(INDEX(Schritt5_Gruppenbewertung!$G$13:$Z$53,MATCH($E46,Schritt5_Gruppenbewertung!$D$13:$D$53,0),MATCH(AB$5,Schritt5_Gruppenbewertung!$G$11:$Z$11,0))="","",INDEX(Schritt5_Gruppenbewertung!$G$13:$Z$53,MATCH($E46,Schritt5_Gruppenbewertung!$D$13:$D$53,0),MATCH(AB$5,Schritt5_Gruppenbewertung!$G$11:$Z$11,0))))</f>
        <v/>
      </c>
      <c r="AC46" s="92" t="str">
        <f>IF($E46="","",IF(INDEX(Schritt5_Gruppenbewertung!$G$13:$Z$53,MATCH($E46,Schritt5_Gruppenbewertung!$D$13:$D$53,0),MATCH(AC$5,Schritt5_Gruppenbewertung!$G$11:$Z$11,0))="","",INDEX(Schritt5_Gruppenbewertung!$G$13:$Z$53,MATCH($E46,Schritt5_Gruppenbewertung!$D$13:$D$53,0),MATCH(AC$5,Schritt5_Gruppenbewertung!$G$11:$Z$11,0))))</f>
        <v/>
      </c>
      <c r="AD46" s="92" t="str">
        <f>IF($E46="","",IF(INDEX(Schritt5_Gruppenbewertung!$G$13:$Z$53,MATCH($E46,Schritt5_Gruppenbewertung!$D$13:$D$53,0),MATCH(AD$5,Schritt5_Gruppenbewertung!$G$11:$Z$11,0))="","",INDEX(Schritt5_Gruppenbewertung!$G$13:$Z$53,MATCH($E46,Schritt5_Gruppenbewertung!$D$13:$D$53,0),MATCH(AD$5,Schritt5_Gruppenbewertung!$G$11:$Z$11,0))))</f>
        <v/>
      </c>
      <c r="AE46" s="92" t="str">
        <f>IF($E46="","",IF(INDEX(Schritt5_Gruppenbewertung!$G$13:$Z$53,MATCH($E46,Schritt5_Gruppenbewertung!$D$13:$D$53,0),MATCH(AE$5,Schritt5_Gruppenbewertung!$G$11:$Z$11,0))="","",INDEX(Schritt5_Gruppenbewertung!$G$13:$Z$53,MATCH($E46,Schritt5_Gruppenbewertung!$D$13:$D$53,0),MATCH(AE$5,Schritt5_Gruppenbewertung!$G$11:$Z$11,0))))</f>
        <v/>
      </c>
      <c r="AF46" s="92" t="str">
        <f>IF($E46="","",IF(INDEX(Schritt5_Gruppenbewertung!$G$13:$Z$53,MATCH($E46,Schritt5_Gruppenbewertung!$D$13:$D$53,0),MATCH(AF$5,Schritt5_Gruppenbewertung!$G$11:$Z$11,0))="","",INDEX(Schritt5_Gruppenbewertung!$G$13:$Z$53,MATCH($E46,Schritt5_Gruppenbewertung!$D$13:$D$53,0),MATCH(AF$5,Schritt5_Gruppenbewertung!$G$11:$Z$11,0))))</f>
        <v/>
      </c>
      <c r="AG46" s="92" t="str">
        <f>IF($E46="","",IF(INDEX(Schritt5_Gruppenbewertung!$G$13:$Z$53,MATCH($E46,Schritt5_Gruppenbewertung!$D$13:$D$53,0),MATCH(AG$5,Schritt5_Gruppenbewertung!$G$11:$Z$11,0))="","",INDEX(Schritt5_Gruppenbewertung!$G$13:$Z$53,MATCH($E46,Schritt5_Gruppenbewertung!$D$13:$D$53,0),MATCH(AG$5,Schritt5_Gruppenbewertung!$G$11:$Z$11,0))))</f>
        <v/>
      </c>
      <c r="AH46" s="92" t="str">
        <f>IF($E46="","",IF(INDEX(Schritt5_Gruppenbewertung!$G$13:$Z$53,MATCH($E46,Schritt5_Gruppenbewertung!$D$13:$D$53,0),MATCH(AH$5,Schritt5_Gruppenbewertung!$G$11:$Z$11,0))="","",INDEX(Schritt5_Gruppenbewertung!$G$13:$Z$53,MATCH($E46,Schritt5_Gruppenbewertung!$D$13:$D$53,0),MATCH(AH$5,Schritt5_Gruppenbewertung!$G$11:$Z$11,0))))</f>
        <v/>
      </c>
      <c r="AI46" s="92" t="str">
        <f>IF($E46="","",IF(INDEX(Schritt5_Gruppenbewertung!$G$13:$Z$53,MATCH($E46,Schritt5_Gruppenbewertung!$D$13:$D$53,0),MATCH(AI$5,Schritt5_Gruppenbewertung!$G$11:$Z$11,0))="","",INDEX(Schritt5_Gruppenbewertung!$G$13:$Z$53,MATCH($E46,Schritt5_Gruppenbewertung!$D$13:$D$53,0),MATCH(AI$5,Schritt5_Gruppenbewertung!$G$11:$Z$11,0))))</f>
        <v/>
      </c>
      <c r="AJ46" s="92" t="str">
        <f>IF($E46="","",IF(INDEX(Schritt5_Gruppenbewertung!$G$13:$Z$53,MATCH($E46,Schritt5_Gruppenbewertung!$D$13:$D$53,0),MATCH(AJ$5,Schritt5_Gruppenbewertung!$G$11:$Z$11,0))="","",INDEX(Schritt5_Gruppenbewertung!$G$13:$Z$53,MATCH($E46,Schritt5_Gruppenbewertung!$D$13:$D$53,0),MATCH(AJ$5,Schritt5_Gruppenbewertung!$G$11:$Z$11,0))))</f>
        <v/>
      </c>
      <c r="AK46" s="92" t="str">
        <f>IF($E46="","",IF(INDEX(Schritt5_Gruppenbewertung!$G$13:$Z$53,MATCH($E46,Schritt5_Gruppenbewertung!$D$13:$D$53,0),MATCH(AK$5,Schritt5_Gruppenbewertung!$G$11:$Z$11,0))="","",INDEX(Schritt5_Gruppenbewertung!$G$13:$Z$53,MATCH($E46,Schritt5_Gruppenbewertung!$D$13:$D$53,0),MATCH(AK$5,Schritt5_Gruppenbewertung!$G$11:$Z$11,0))))</f>
        <v/>
      </c>
      <c r="AL46" s="92" t="str">
        <f>IF($E46="","",IF(INDEX(Schritt5_Gruppenbewertung!$G$13:$Z$53,MATCH($E46,Schritt5_Gruppenbewertung!$D$13:$D$53,0),MATCH(AL$5,Schritt5_Gruppenbewertung!$G$11:$Z$11,0))="","",INDEX(Schritt5_Gruppenbewertung!$G$13:$Z$53,MATCH($E46,Schritt5_Gruppenbewertung!$D$13:$D$53,0),MATCH(AL$5,Schritt5_Gruppenbewertung!$G$11:$Z$11,0))))</f>
        <v/>
      </c>
      <c r="AN46" s="239" t="str">
        <f t="shared" si="7"/>
        <v xml:space="preserve"> </v>
      </c>
    </row>
    <row r="47" spans="1:40" x14ac:dyDescent="0.25">
      <c r="A47" s="33" t="str">
        <f>Filter_SonderKriterienpruefung!N41</f>
        <v/>
      </c>
      <c r="B47" s="33" t="str">
        <f>IFERROR(INDEX(DROPDOWN!$L$8:$O$20,MATCH(Werte_SonderAuswertung!$A47,DROPDOWN!$L$8:$L$20,0),4),"")</f>
        <v/>
      </c>
      <c r="C47" s="33" t="str">
        <f>IFERROR(INDEX(DROPDOWN!$L$8:$P$20,MATCH(Werte_SonderAuswertung!$A47,DROPDOWN!$L$8:$L$20,0),5),"")</f>
        <v/>
      </c>
      <c r="D47" s="16" t="str">
        <f>Filter_SonderKriterienpruefung!M41</f>
        <v/>
      </c>
      <c r="E47" s="15" t="str">
        <f>Filter_SonderKriterienpruefung!O41</f>
        <v/>
      </c>
      <c r="F47" s="135" t="str">
        <f t="shared" si="1"/>
        <v/>
      </c>
      <c r="G47" s="30" t="str">
        <f t="shared" si="2"/>
        <v/>
      </c>
      <c r="H47" s="30" t="str">
        <f t="shared" si="3"/>
        <v/>
      </c>
      <c r="I47" s="30" t="str">
        <f t="shared" si="4"/>
        <v/>
      </c>
      <c r="J47" s="30" t="str">
        <f t="shared" si="5"/>
        <v/>
      </c>
      <c r="K47" s="30" t="str">
        <f t="shared" si="6"/>
        <v/>
      </c>
      <c r="L47" s="4" t="str">
        <f>IF($E47="","",COUNT(INDEX(Schritt5_Gruppenbewertung!$G$13:$G$53,$R47):INDEX(Schritt5_Gruppenbewertung!$Z$13:$Z$53,$R47)))</f>
        <v/>
      </c>
      <c r="M47" s="112" t="str">
        <f>IFERROR(COUNTIF($S47:$AL47,M$6)/$L47,"")</f>
        <v/>
      </c>
      <c r="N47" s="112" t="str">
        <f>IFERROR(COUNTIF($S47:$AL47,N$6)/$L47,"")</f>
        <v/>
      </c>
      <c r="O47" s="112" t="str">
        <f>IFERROR(COUNTIF($S47:$AL47,O$6)/$L47,"")</f>
        <v/>
      </c>
      <c r="P47" s="112" t="str">
        <f>IFERROR(COUNTIF($S47:$AL47,P$6)/$L47,"")</f>
        <v/>
      </c>
      <c r="Q47" s="112" t="str">
        <f>IFERROR(COUNTIF($S47:$AL47,Q$6)/$L47,"")</f>
        <v/>
      </c>
      <c r="R47" s="30" t="str">
        <f>IF(E47="","",MATCH(E47,Schritt5_Gruppenbewertung!$D$13:$D$53,0))</f>
        <v/>
      </c>
      <c r="S47" s="92" t="str">
        <f>IF($E47="","",IF(INDEX(Schritt5_Gruppenbewertung!$G$13:$Z$53,MATCH($E47,Schritt5_Gruppenbewertung!$D$13:$D$53,0),MATCH(S$5,Schritt5_Gruppenbewertung!$G$11:$Z$11,0))="","",INDEX(Schritt5_Gruppenbewertung!$G$13:$Z$53,MATCH($E47,Schritt5_Gruppenbewertung!$D$13:$D$53,0),MATCH(S$5,Schritt5_Gruppenbewertung!$G$11:$Z$11,0))))</f>
        <v/>
      </c>
      <c r="T47" s="92" t="str">
        <f>IF($E47="","",IF(INDEX(Schritt5_Gruppenbewertung!$G$13:$Z$53,MATCH($E47,Schritt5_Gruppenbewertung!$D$13:$D$53,0),MATCH(T$5,Schritt5_Gruppenbewertung!$G$11:$Z$11,0))="","",INDEX(Schritt5_Gruppenbewertung!$G$13:$Z$53,MATCH($E47,Schritt5_Gruppenbewertung!$D$13:$D$53,0),MATCH(T$5,Schritt5_Gruppenbewertung!$G$11:$Z$11,0))))</f>
        <v/>
      </c>
      <c r="U47" s="92" t="str">
        <f>IF($E47="","",IF(INDEX(Schritt5_Gruppenbewertung!$G$13:$Z$53,MATCH($E47,Schritt5_Gruppenbewertung!$D$13:$D$53,0),MATCH(U$5,Schritt5_Gruppenbewertung!$G$11:$Z$11,0))="","",INDEX(Schritt5_Gruppenbewertung!$G$13:$Z$53,MATCH($E47,Schritt5_Gruppenbewertung!$D$13:$D$53,0),MATCH(U$5,Schritt5_Gruppenbewertung!$G$11:$Z$11,0))))</f>
        <v/>
      </c>
      <c r="V47" s="92" t="str">
        <f>IF($E47="","",IF(INDEX(Schritt5_Gruppenbewertung!$G$13:$Z$53,MATCH($E47,Schritt5_Gruppenbewertung!$D$13:$D$53,0),MATCH(V$5,Schritt5_Gruppenbewertung!$G$11:$Z$11,0))="","",INDEX(Schritt5_Gruppenbewertung!$G$13:$Z$53,MATCH($E47,Schritt5_Gruppenbewertung!$D$13:$D$53,0),MATCH(V$5,Schritt5_Gruppenbewertung!$G$11:$Z$11,0))))</f>
        <v/>
      </c>
      <c r="W47" s="92" t="str">
        <f>IF($E47="","",IF(INDEX(Schritt5_Gruppenbewertung!$G$13:$Z$53,MATCH($E47,Schritt5_Gruppenbewertung!$D$13:$D$53,0),MATCH(W$5,Schritt5_Gruppenbewertung!$G$11:$Z$11,0))="","",INDEX(Schritt5_Gruppenbewertung!$G$13:$Z$53,MATCH($E47,Schritt5_Gruppenbewertung!$D$13:$D$53,0),MATCH(W$5,Schritt5_Gruppenbewertung!$G$11:$Z$11,0))))</f>
        <v/>
      </c>
      <c r="X47" s="92" t="str">
        <f>IF($E47="","",IF(INDEX(Schritt5_Gruppenbewertung!$G$13:$Z$53,MATCH($E47,Schritt5_Gruppenbewertung!$D$13:$D$53,0),MATCH(X$5,Schritt5_Gruppenbewertung!$G$11:$Z$11,0))="","",INDEX(Schritt5_Gruppenbewertung!$G$13:$Z$53,MATCH($E47,Schritt5_Gruppenbewertung!$D$13:$D$53,0),MATCH(X$5,Schritt5_Gruppenbewertung!$G$11:$Z$11,0))))</f>
        <v/>
      </c>
      <c r="Y47" s="92" t="str">
        <f>IF($E47="","",IF(INDEX(Schritt5_Gruppenbewertung!$G$13:$Z$53,MATCH($E47,Schritt5_Gruppenbewertung!$D$13:$D$53,0),MATCH(Y$5,Schritt5_Gruppenbewertung!$G$11:$Z$11,0))="","",INDEX(Schritt5_Gruppenbewertung!$G$13:$Z$53,MATCH($E47,Schritt5_Gruppenbewertung!$D$13:$D$53,0),MATCH(Y$5,Schritt5_Gruppenbewertung!$G$11:$Z$11,0))))</f>
        <v/>
      </c>
      <c r="Z47" s="92" t="str">
        <f>IF($E47="","",IF(INDEX(Schritt5_Gruppenbewertung!$G$13:$Z$53,MATCH($E47,Schritt5_Gruppenbewertung!$D$13:$D$53,0),MATCH(Z$5,Schritt5_Gruppenbewertung!$G$11:$Z$11,0))="","",INDEX(Schritt5_Gruppenbewertung!$G$13:$Z$53,MATCH($E47,Schritt5_Gruppenbewertung!$D$13:$D$53,0),MATCH(Z$5,Schritt5_Gruppenbewertung!$G$11:$Z$11,0))))</f>
        <v/>
      </c>
      <c r="AA47" s="92" t="str">
        <f>IF($E47="","",IF(INDEX(Schritt5_Gruppenbewertung!$G$13:$Z$53,MATCH($E47,Schritt5_Gruppenbewertung!$D$13:$D$53,0),MATCH(AA$5,Schritt5_Gruppenbewertung!$G$11:$Z$11,0))="","",INDEX(Schritt5_Gruppenbewertung!$G$13:$Z$53,MATCH($E47,Schritt5_Gruppenbewertung!$D$13:$D$53,0),MATCH(AA$5,Schritt5_Gruppenbewertung!$G$11:$Z$11,0))))</f>
        <v/>
      </c>
      <c r="AB47" s="92" t="str">
        <f>IF($E47="","",IF(INDEX(Schritt5_Gruppenbewertung!$G$13:$Z$53,MATCH($E47,Schritt5_Gruppenbewertung!$D$13:$D$53,0),MATCH(AB$5,Schritt5_Gruppenbewertung!$G$11:$Z$11,0))="","",INDEX(Schritt5_Gruppenbewertung!$G$13:$Z$53,MATCH($E47,Schritt5_Gruppenbewertung!$D$13:$D$53,0),MATCH(AB$5,Schritt5_Gruppenbewertung!$G$11:$Z$11,0))))</f>
        <v/>
      </c>
      <c r="AC47" s="92" t="str">
        <f>IF($E47="","",IF(INDEX(Schritt5_Gruppenbewertung!$G$13:$Z$53,MATCH($E47,Schritt5_Gruppenbewertung!$D$13:$D$53,0),MATCH(AC$5,Schritt5_Gruppenbewertung!$G$11:$Z$11,0))="","",INDEX(Schritt5_Gruppenbewertung!$G$13:$Z$53,MATCH($E47,Schritt5_Gruppenbewertung!$D$13:$D$53,0),MATCH(AC$5,Schritt5_Gruppenbewertung!$G$11:$Z$11,0))))</f>
        <v/>
      </c>
      <c r="AD47" s="92" t="str">
        <f>IF($E47="","",IF(INDEX(Schritt5_Gruppenbewertung!$G$13:$Z$53,MATCH($E47,Schritt5_Gruppenbewertung!$D$13:$D$53,0),MATCH(AD$5,Schritt5_Gruppenbewertung!$G$11:$Z$11,0))="","",INDEX(Schritt5_Gruppenbewertung!$G$13:$Z$53,MATCH($E47,Schritt5_Gruppenbewertung!$D$13:$D$53,0),MATCH(AD$5,Schritt5_Gruppenbewertung!$G$11:$Z$11,0))))</f>
        <v/>
      </c>
      <c r="AE47" s="92" t="str">
        <f>IF($E47="","",IF(INDEX(Schritt5_Gruppenbewertung!$G$13:$Z$53,MATCH($E47,Schritt5_Gruppenbewertung!$D$13:$D$53,0),MATCH(AE$5,Schritt5_Gruppenbewertung!$G$11:$Z$11,0))="","",INDEX(Schritt5_Gruppenbewertung!$G$13:$Z$53,MATCH($E47,Schritt5_Gruppenbewertung!$D$13:$D$53,0),MATCH(AE$5,Schritt5_Gruppenbewertung!$G$11:$Z$11,0))))</f>
        <v/>
      </c>
      <c r="AF47" s="92" t="str">
        <f>IF($E47="","",IF(INDEX(Schritt5_Gruppenbewertung!$G$13:$Z$53,MATCH($E47,Schritt5_Gruppenbewertung!$D$13:$D$53,0),MATCH(AF$5,Schritt5_Gruppenbewertung!$G$11:$Z$11,0))="","",INDEX(Schritt5_Gruppenbewertung!$G$13:$Z$53,MATCH($E47,Schritt5_Gruppenbewertung!$D$13:$D$53,0),MATCH(AF$5,Schritt5_Gruppenbewertung!$G$11:$Z$11,0))))</f>
        <v/>
      </c>
      <c r="AG47" s="92" t="str">
        <f>IF($E47="","",IF(INDEX(Schritt5_Gruppenbewertung!$G$13:$Z$53,MATCH($E47,Schritt5_Gruppenbewertung!$D$13:$D$53,0),MATCH(AG$5,Schritt5_Gruppenbewertung!$G$11:$Z$11,0))="","",INDEX(Schritt5_Gruppenbewertung!$G$13:$Z$53,MATCH($E47,Schritt5_Gruppenbewertung!$D$13:$D$53,0),MATCH(AG$5,Schritt5_Gruppenbewertung!$G$11:$Z$11,0))))</f>
        <v/>
      </c>
      <c r="AH47" s="92" t="str">
        <f>IF($E47="","",IF(INDEX(Schritt5_Gruppenbewertung!$G$13:$Z$53,MATCH($E47,Schritt5_Gruppenbewertung!$D$13:$D$53,0),MATCH(AH$5,Schritt5_Gruppenbewertung!$G$11:$Z$11,0))="","",INDEX(Schritt5_Gruppenbewertung!$G$13:$Z$53,MATCH($E47,Schritt5_Gruppenbewertung!$D$13:$D$53,0),MATCH(AH$5,Schritt5_Gruppenbewertung!$G$11:$Z$11,0))))</f>
        <v/>
      </c>
      <c r="AI47" s="92" t="str">
        <f>IF($E47="","",IF(INDEX(Schritt5_Gruppenbewertung!$G$13:$Z$53,MATCH($E47,Schritt5_Gruppenbewertung!$D$13:$D$53,0),MATCH(AI$5,Schritt5_Gruppenbewertung!$G$11:$Z$11,0))="","",INDEX(Schritt5_Gruppenbewertung!$G$13:$Z$53,MATCH($E47,Schritt5_Gruppenbewertung!$D$13:$D$53,0),MATCH(AI$5,Schritt5_Gruppenbewertung!$G$11:$Z$11,0))))</f>
        <v/>
      </c>
      <c r="AJ47" s="92" t="str">
        <f>IF($E47="","",IF(INDEX(Schritt5_Gruppenbewertung!$G$13:$Z$53,MATCH($E47,Schritt5_Gruppenbewertung!$D$13:$D$53,0),MATCH(AJ$5,Schritt5_Gruppenbewertung!$G$11:$Z$11,0))="","",INDEX(Schritt5_Gruppenbewertung!$G$13:$Z$53,MATCH($E47,Schritt5_Gruppenbewertung!$D$13:$D$53,0),MATCH(AJ$5,Schritt5_Gruppenbewertung!$G$11:$Z$11,0))))</f>
        <v/>
      </c>
      <c r="AK47" s="92" t="str">
        <f>IF($E47="","",IF(INDEX(Schritt5_Gruppenbewertung!$G$13:$Z$53,MATCH($E47,Schritt5_Gruppenbewertung!$D$13:$D$53,0),MATCH(AK$5,Schritt5_Gruppenbewertung!$G$11:$Z$11,0))="","",INDEX(Schritt5_Gruppenbewertung!$G$13:$Z$53,MATCH($E47,Schritt5_Gruppenbewertung!$D$13:$D$53,0),MATCH(AK$5,Schritt5_Gruppenbewertung!$G$11:$Z$11,0))))</f>
        <v/>
      </c>
      <c r="AL47" s="92" t="str">
        <f>IF($E47="","",IF(INDEX(Schritt5_Gruppenbewertung!$G$13:$Z$53,MATCH($E47,Schritt5_Gruppenbewertung!$D$13:$D$53,0),MATCH(AL$5,Schritt5_Gruppenbewertung!$G$11:$Z$11,0))="","",INDEX(Schritt5_Gruppenbewertung!$G$13:$Z$53,MATCH($E47,Schritt5_Gruppenbewertung!$D$13:$D$53,0),MATCH(AL$5,Schritt5_Gruppenbewertung!$G$11:$Z$11,0))))</f>
        <v/>
      </c>
      <c r="AN47" s="239" t="str">
        <f t="shared" si="7"/>
        <v xml:space="preserve"> </v>
      </c>
    </row>
    <row r="48" spans="1:40" s="42" customFormat="1" x14ac:dyDescent="0.25">
      <c r="E48" s="43"/>
      <c r="F48" s="43"/>
    </row>
  </sheetData>
  <customSheetViews>
    <customSheetView guid="{46FA8FB2-CEEC-41E4-BFE0-0649DAC6661A}" scale="80">
      <selection activeCell="H24" sqref="H24"/>
      <rowBreaks count="1" manualBreakCount="1">
        <brk id="16" max="4" man="1"/>
      </rowBreaks>
      <pageMargins left="0.70866141732283472" right="0.70866141732283472" top="0.78740157480314965" bottom="0.78740157480314965" header="0.31496062992125984" footer="0.31496062992125984"/>
      <pageSetup paperSize="9" scale="68" fitToHeight="3" orientation="landscape" r:id="rId1"/>
    </customSheetView>
  </customSheetViews>
  <pageMargins left="0.70866141732283472" right="0.70866141732283472" top="0.78740157480314965" bottom="0.78740157480314965" header="0.31496062992125984" footer="0.31496062992125984"/>
  <pageSetup paperSize="9" scale="68" fitToHeight="3" orientation="landscape" r:id="rId2"/>
  <rowBreaks count="1" manualBreakCount="1">
    <brk id="16" max="4" man="1"/>
  </rowBreaks>
  <extLst>
    <ext xmlns:x14="http://schemas.microsoft.com/office/spreadsheetml/2009/9/main" uri="{78C0D931-6437-407d-A8EE-F0AAD7539E65}">
      <x14:conditionalFormattings>
        <x14:conditionalFormatting xmlns:xm="http://schemas.microsoft.com/office/excel/2006/main">
          <x14:cfRule type="expression" priority="1" id="{0ED6B351-D37B-46A3-9972-D0A46EF22C0C}">
            <xm:f>#REF!=DROPDOWN!$A$10</xm:f>
            <x14:dxf>
              <font>
                <color theme="0" tint="-0.24994659260841701"/>
              </font>
            </x14:dxf>
          </x14:cfRule>
          <xm:sqref>A7:R47</xm:sqref>
        </x14:conditionalFormatting>
        <x14:conditionalFormatting xmlns:xm="http://schemas.microsoft.com/office/excel/2006/main">
          <x14:cfRule type="expression" priority="2" id="{E2C89A6D-56B2-4888-A52F-1D902546E7E5}">
            <xm:f>#REF!=DROPDOWN!$G$9</xm:f>
            <x14:dxf>
              <font>
                <b/>
                <i val="0"/>
              </font>
            </x14:dxf>
          </x14:cfRule>
          <xm:sqref>D7:R47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B1:Y29"/>
  <sheetViews>
    <sheetView showGridLines="0" showRowColHeaders="0" topLeftCell="A2" zoomScaleNormal="100" workbookViewId="0">
      <selection activeCell="B2" sqref="B2"/>
    </sheetView>
  </sheetViews>
  <sheetFormatPr baseColWidth="10" defaultColWidth="11.42578125" defaultRowHeight="15" x14ac:dyDescent="0.25"/>
  <cols>
    <col min="1" max="1" width="1.5703125" style="185" customWidth="1"/>
    <col min="2" max="2" width="2.85546875" style="185" customWidth="1"/>
    <col min="3" max="3" width="0.7109375" style="185" customWidth="1"/>
    <col min="4" max="4" width="30.140625" style="185" customWidth="1"/>
    <col min="5" max="5" width="15" style="183" customWidth="1"/>
    <col min="6" max="6" width="11.5703125" style="184" customWidth="1"/>
    <col min="7" max="7" width="1.5703125" style="184" customWidth="1"/>
    <col min="8" max="12" width="6.85546875" style="99" customWidth="1"/>
    <col min="13" max="13" width="2.5703125" style="185" customWidth="1"/>
    <col min="14" max="14" width="31.140625" style="185" customWidth="1"/>
    <col min="15" max="15" width="3.140625" style="185" hidden="1" customWidth="1"/>
    <col min="16" max="16" width="2.85546875" style="185" customWidth="1"/>
    <col min="17" max="17" width="10.5703125" style="185" customWidth="1"/>
    <col min="18" max="18" width="10.5703125" style="163" hidden="1" customWidth="1"/>
    <col min="19" max="25" width="10.5703125" style="185" customWidth="1"/>
    <col min="26" max="16384" width="11.42578125" style="185"/>
  </cols>
  <sheetData>
    <row r="1" spans="2:25" s="163" customFormat="1" hidden="1" x14ac:dyDescent="0.25">
      <c r="B1" s="159"/>
      <c r="C1" s="372"/>
      <c r="D1" s="159"/>
      <c r="E1" s="160"/>
      <c r="F1" s="161"/>
      <c r="G1" s="161"/>
      <c r="H1" s="162"/>
      <c r="I1" s="162"/>
      <c r="J1" s="162"/>
      <c r="K1" s="162"/>
      <c r="L1" s="162"/>
      <c r="P1" s="163" t="s">
        <v>121</v>
      </c>
    </row>
    <row r="2" spans="2:25" s="73" customFormat="1" ht="20.100000000000001" customHeight="1" x14ac:dyDescent="0.25">
      <c r="B2" s="76" t="s">
        <v>337</v>
      </c>
    </row>
    <row r="3" spans="2:25" s="166" customFormat="1" ht="15" customHeight="1" x14ac:dyDescent="0.25">
      <c r="B3" s="348" t="s">
        <v>48</v>
      </c>
      <c r="C3" s="164"/>
      <c r="D3" s="164"/>
      <c r="E3" s="165"/>
      <c r="H3" s="167"/>
      <c r="I3" s="168"/>
      <c r="J3" s="168"/>
      <c r="K3" s="168"/>
      <c r="L3" s="168"/>
      <c r="R3" s="169"/>
    </row>
    <row r="4" spans="2:25" s="166" customFormat="1" ht="21" customHeight="1" x14ac:dyDescent="0.4">
      <c r="B4" s="341" t="str">
        <f>CONCATENATE('Ihre Notizen'!B4," ",'0_Allg_Eingaben'!C15,"")</f>
        <v>Prozessbegleitende Nachhaltigkeitsbewertung Muster</v>
      </c>
      <c r="C4" s="170"/>
      <c r="D4" s="170"/>
      <c r="E4" s="165"/>
      <c r="H4" s="167"/>
      <c r="I4" s="171"/>
      <c r="J4" s="172"/>
      <c r="K4" s="172"/>
      <c r="L4" s="168"/>
      <c r="R4" s="169"/>
    </row>
    <row r="5" spans="2:25" s="166" customFormat="1" ht="3.95" customHeight="1" x14ac:dyDescent="0.25">
      <c r="E5" s="173"/>
      <c r="F5" s="174"/>
      <c r="G5" s="174"/>
      <c r="H5" s="167"/>
      <c r="I5" s="168"/>
      <c r="J5" s="172"/>
      <c r="K5" s="172"/>
      <c r="L5" s="168"/>
      <c r="R5" s="169"/>
    </row>
    <row r="6" spans="2:25" s="175" customFormat="1" ht="3.95" customHeight="1" x14ac:dyDescent="0.25">
      <c r="E6" s="176"/>
      <c r="F6" s="177"/>
      <c r="G6" s="177"/>
      <c r="H6" s="178"/>
      <c r="I6" s="179"/>
      <c r="J6" s="180"/>
      <c r="K6" s="180"/>
      <c r="L6" s="179"/>
      <c r="R6" s="181"/>
    </row>
    <row r="7" spans="2:25" ht="3.95" customHeight="1" x14ac:dyDescent="0.25">
      <c r="B7" s="182"/>
      <c r="C7" s="182"/>
      <c r="D7" s="182"/>
    </row>
    <row r="8" spans="2:25" s="186" customFormat="1" ht="23.1" customHeight="1" x14ac:dyDescent="0.4">
      <c r="B8" s="349" t="str">
        <f>'0_Allg_Eingaben'!C13</f>
        <v>Mustervorhaben</v>
      </c>
      <c r="C8" s="349"/>
      <c r="E8" s="187"/>
      <c r="F8" s="188"/>
      <c r="G8" s="188"/>
      <c r="H8" s="189"/>
      <c r="I8" s="189"/>
      <c r="J8" s="189"/>
      <c r="K8" s="189"/>
      <c r="L8" s="189"/>
      <c r="R8" s="190"/>
    </row>
    <row r="9" spans="2:25" s="186" customFormat="1" ht="21.95" customHeight="1" x14ac:dyDescent="0.4">
      <c r="B9" s="191" t="str">
        <f>CONCATENATE("Zusammenfassung der Bewertungen nach Kriteriengruppen | ",'0_Allg_Eingaben'!C17," vom ",TEXT('0_Allg_Eingaben'!C19,"TT.MM.JJJJ"))</f>
        <v>Zusammenfassung der Bewertungen nach Kriteriengruppen | 1.Bewertung vom 20.01.2022</v>
      </c>
      <c r="C9" s="191"/>
      <c r="D9" s="191"/>
      <c r="E9" s="187"/>
      <c r="F9" s="188"/>
      <c r="G9" s="188"/>
      <c r="H9" s="189"/>
      <c r="I9" s="189"/>
      <c r="J9" s="189"/>
      <c r="K9" s="189"/>
      <c r="L9" s="189"/>
      <c r="N9" s="192"/>
      <c r="R9" s="190"/>
    </row>
    <row r="10" spans="2:25" s="186" customFormat="1" ht="34.35" customHeight="1" x14ac:dyDescent="0.4">
      <c r="D10" s="373" t="s">
        <v>8</v>
      </c>
      <c r="E10" s="312" t="s">
        <v>218</v>
      </c>
      <c r="F10" s="195" t="s">
        <v>68</v>
      </c>
      <c r="G10" s="193"/>
      <c r="H10" s="313"/>
      <c r="I10" s="193"/>
      <c r="J10" s="195" t="s">
        <v>114</v>
      </c>
      <c r="K10" s="193"/>
      <c r="L10" s="314"/>
      <c r="M10" s="313"/>
      <c r="N10" s="193" t="s">
        <v>176</v>
      </c>
      <c r="P10" s="196"/>
      <c r="R10" s="190"/>
    </row>
    <row r="11" spans="2:25" s="197" customFormat="1" ht="17.100000000000001" customHeight="1" x14ac:dyDescent="0.25">
      <c r="D11" s="311"/>
      <c r="E11" s="198"/>
      <c r="F11" s="199"/>
      <c r="H11" s="216">
        <v>-2</v>
      </c>
      <c r="I11" s="280">
        <v>-1</v>
      </c>
      <c r="J11" s="214">
        <v>0</v>
      </c>
      <c r="K11" s="281">
        <v>1</v>
      </c>
      <c r="L11" s="217">
        <v>2</v>
      </c>
      <c r="M11" s="200"/>
      <c r="P11" s="279"/>
      <c r="Q11" s="200"/>
      <c r="R11" s="202"/>
      <c r="S11" s="200"/>
      <c r="T11" s="200"/>
      <c r="U11" s="200"/>
      <c r="V11" s="200"/>
      <c r="W11" s="200"/>
      <c r="X11" s="200"/>
      <c r="Y11" s="200"/>
    </row>
    <row r="12" spans="2:25" ht="18.600000000000001" customHeight="1" x14ac:dyDescent="0.25">
      <c r="B12" s="285"/>
      <c r="C12" s="285"/>
      <c r="D12" s="131"/>
      <c r="E12" s="204"/>
      <c r="F12" s="205"/>
      <c r="G12" s="206"/>
      <c r="I12" s="207" t="s">
        <v>215</v>
      </c>
      <c r="J12" s="185" t="s">
        <v>177</v>
      </c>
      <c r="K12" s="185" t="s">
        <v>216</v>
      </c>
      <c r="N12" s="131"/>
    </row>
    <row r="13" spans="2:25" x14ac:dyDescent="0.25">
      <c r="D13" s="131"/>
      <c r="E13" s="204"/>
      <c r="F13" s="205"/>
      <c r="G13" s="206"/>
      <c r="H13" s="185"/>
      <c r="I13" s="185"/>
      <c r="J13" s="185"/>
      <c r="K13" s="185"/>
      <c r="L13" s="185"/>
      <c r="N13" s="131"/>
    </row>
    <row r="14" spans="2:25" ht="80.099999999999994" customHeight="1" x14ac:dyDescent="0.25">
      <c r="D14" s="371" t="str">
        <f>Werte_TOP5!E10</f>
        <v>Leistungsfähigkeit</v>
      </c>
      <c r="E14" s="282">
        <f>Werte_TOP5!O10</f>
        <v>6</v>
      </c>
      <c r="F14" s="283">
        <f>IFERROR(Werte_TOP5!G10,"")</f>
        <v>0.16666666666666666</v>
      </c>
      <c r="G14" s="99"/>
      <c r="H14" s="100"/>
      <c r="I14" s="100"/>
      <c r="J14" s="100"/>
      <c r="K14" s="100"/>
      <c r="L14" s="100"/>
      <c r="M14" s="99"/>
      <c r="N14" s="284" t="str">
        <f>Werte_TOP5!B10</f>
        <v>Versorgungssicherheit</v>
      </c>
      <c r="O14" s="278" t="str">
        <f>Werte_TOP5!D10</f>
        <v>VS</v>
      </c>
      <c r="Q14" s="99"/>
      <c r="R14" s="162"/>
      <c r="S14" s="131"/>
      <c r="T14" s="99"/>
      <c r="U14" s="99"/>
      <c r="V14" s="99"/>
      <c r="W14" s="99"/>
      <c r="X14" s="99"/>
      <c r="Y14" s="99"/>
    </row>
    <row r="15" spans="2:25" ht="80.099999999999994" customHeight="1" x14ac:dyDescent="0.25">
      <c r="D15" s="371" t="str">
        <f>Werte_TOP5!E11</f>
        <v>Resilienz-Strukturen</v>
      </c>
      <c r="E15" s="282">
        <f>Werte_TOP5!O11</f>
        <v>15</v>
      </c>
      <c r="F15" s="283">
        <f>IFERROR(Werte_TOP5!G11,"")</f>
        <v>0.26666666666666666</v>
      </c>
      <c r="G15" s="99"/>
      <c r="H15" s="100"/>
      <c r="I15" s="100"/>
      <c r="J15" s="100"/>
      <c r="K15" s="100"/>
      <c r="L15" s="100"/>
      <c r="M15" s="99"/>
      <c r="N15" s="284" t="str">
        <f>Werte_TOP5!B11</f>
        <v>Versorgungssicherheit</v>
      </c>
      <c r="O15" s="278" t="str">
        <f>Werte_TOP5!D11</f>
        <v>VS</v>
      </c>
      <c r="R15" s="162"/>
      <c r="S15" s="131"/>
      <c r="T15" s="99"/>
      <c r="U15" s="99"/>
      <c r="V15" s="99"/>
      <c r="W15" s="99"/>
      <c r="X15" s="99"/>
      <c r="Y15" s="99"/>
    </row>
    <row r="16" spans="2:25" ht="80.099999999999994" customHeight="1" x14ac:dyDescent="0.25">
      <c r="D16" s="371" t="str">
        <f>Werte_TOP5!E12</f>
        <v>Resilienz-Ressourcen</v>
      </c>
      <c r="E16" s="282">
        <f>Werte_TOP5!O12</f>
        <v>12</v>
      </c>
      <c r="F16" s="283">
        <f>IFERROR(Werte_TOP5!G12,"")</f>
        <v>0.83333333333333337</v>
      </c>
      <c r="G16" s="99"/>
      <c r="H16" s="100"/>
      <c r="I16" s="100"/>
      <c r="J16" s="100"/>
      <c r="K16" s="100"/>
      <c r="L16" s="100"/>
      <c r="M16" s="99"/>
      <c r="N16" s="284" t="str">
        <f>Werte_TOP5!B12</f>
        <v>Versorgungssicherheit</v>
      </c>
      <c r="O16" s="278" t="str">
        <f>Werte_TOP5!D12</f>
        <v>VS</v>
      </c>
      <c r="Q16" s="99"/>
      <c r="R16" s="162"/>
      <c r="S16" s="99"/>
      <c r="T16" s="99"/>
      <c r="U16" s="99"/>
      <c r="V16" s="99"/>
      <c r="W16" s="99"/>
      <c r="X16" s="99"/>
      <c r="Y16" s="99"/>
    </row>
    <row r="17" spans="2:25" ht="80.099999999999994" customHeight="1" x14ac:dyDescent="0.25">
      <c r="D17" s="371" t="str">
        <f>Werte_TOP5!E13</f>
        <v>Resilienz-Fähigkeiten</v>
      </c>
      <c r="E17" s="282">
        <f>Werte_TOP5!O13</f>
        <v>9</v>
      </c>
      <c r="F17" s="283">
        <f>IFERROR(Werte_TOP5!G13,"")</f>
        <v>0.44444444444444442</v>
      </c>
      <c r="G17" s="99"/>
      <c r="H17" s="100"/>
      <c r="I17" s="100"/>
      <c r="J17" s="100"/>
      <c r="K17" s="100"/>
      <c r="L17" s="100"/>
      <c r="M17" s="99"/>
      <c r="N17" s="284" t="str">
        <f>Werte_TOP5!B13</f>
        <v>Versorgungssicherheit</v>
      </c>
      <c r="O17" s="278" t="str">
        <f>Werte_TOP5!D13</f>
        <v>VS</v>
      </c>
      <c r="Q17" s="99"/>
      <c r="R17" s="162"/>
      <c r="S17" s="131"/>
      <c r="T17" s="99"/>
      <c r="U17" s="99"/>
      <c r="V17" s="99"/>
      <c r="W17" s="99"/>
      <c r="X17" s="99"/>
      <c r="Y17" s="99"/>
    </row>
    <row r="18" spans="2:25" ht="80.099999999999994" customHeight="1" x14ac:dyDescent="0.25">
      <c r="D18" s="371" t="str">
        <f>Werte_TOP5!E14</f>
        <v>Wirtschaftlichkeit</v>
      </c>
      <c r="E18" s="282">
        <f>Werte_TOP5!O14</f>
        <v>3</v>
      </c>
      <c r="F18" s="283">
        <f>IFERROR(Werte_TOP5!G14,"")</f>
        <v>0.66666666666666663</v>
      </c>
      <c r="G18" s="99"/>
      <c r="H18" s="100"/>
      <c r="I18" s="100"/>
      <c r="J18" s="100"/>
      <c r="K18" s="100"/>
      <c r="L18" s="100"/>
      <c r="M18" s="99"/>
      <c r="N18" s="284" t="str">
        <f>Werte_TOP5!B14</f>
        <v>Wirtschaftlichkeit und Nutzerorientierung</v>
      </c>
      <c r="O18" s="278" t="str">
        <f>Werte_TOP5!D14</f>
        <v>WuNo</v>
      </c>
      <c r="Q18" s="99"/>
      <c r="R18" s="162"/>
      <c r="S18" s="99"/>
      <c r="T18" s="99"/>
      <c r="U18" s="99"/>
      <c r="V18" s="99"/>
      <c r="W18" s="99"/>
      <c r="X18" s="99"/>
      <c r="Y18" s="99"/>
    </row>
    <row r="19" spans="2:25" ht="80.099999999999994" customHeight="1" x14ac:dyDescent="0.25">
      <c r="D19" s="371" t="str">
        <f>Werte_TOP5!E15</f>
        <v>Nutzerorientierung</v>
      </c>
      <c r="E19" s="282">
        <f>Werte_TOP5!O15</f>
        <v>18</v>
      </c>
      <c r="F19" s="283">
        <f>IFERROR(Werte_TOP5!G15,"")</f>
        <v>0.3888888888888889</v>
      </c>
      <c r="G19" s="99"/>
      <c r="H19" s="100"/>
      <c r="I19" s="100"/>
      <c r="J19" s="100"/>
      <c r="K19" s="100"/>
      <c r="L19" s="100"/>
      <c r="M19" s="99"/>
      <c r="N19" s="284" t="str">
        <f>Werte_TOP5!B15</f>
        <v>Wirtschaftlichkeit und Nutzerorientierung</v>
      </c>
      <c r="O19" s="278" t="str">
        <f>Werte_TOP5!D15</f>
        <v>WuNo</v>
      </c>
      <c r="Q19" s="99"/>
      <c r="R19" s="162"/>
      <c r="S19" s="131"/>
      <c r="T19" s="99"/>
      <c r="U19" s="99"/>
      <c r="V19" s="99"/>
      <c r="W19" s="99"/>
      <c r="X19" s="99"/>
      <c r="Y19" s="99"/>
    </row>
    <row r="20" spans="2:25" ht="80.099999999999994" customHeight="1" x14ac:dyDescent="0.25">
      <c r="D20" s="371" t="str">
        <f>Werte_TOP5!E16</f>
        <v>Energie</v>
      </c>
      <c r="E20" s="282">
        <f>Werte_TOP5!O16</f>
        <v>6</v>
      </c>
      <c r="F20" s="283">
        <f>IFERROR(Werte_TOP5!G16,"")</f>
        <v>0.5</v>
      </c>
      <c r="G20" s="100"/>
      <c r="H20" s="100"/>
      <c r="I20" s="100"/>
      <c r="J20" s="100"/>
      <c r="K20" s="100"/>
      <c r="L20" s="100"/>
      <c r="M20" s="99"/>
      <c r="N20" s="284" t="str">
        <f>Werte_TOP5!B16</f>
        <v>Ressourcenschonung</v>
      </c>
      <c r="O20" s="278" t="str">
        <f>Werte_TOP5!D16</f>
        <v>Rsch</v>
      </c>
      <c r="Q20" s="99"/>
      <c r="R20" s="162"/>
      <c r="S20" s="99"/>
      <c r="T20" s="99"/>
      <c r="U20" s="99"/>
      <c r="V20" s="99"/>
      <c r="W20" s="99"/>
      <c r="X20" s="99"/>
      <c r="Y20" s="99"/>
    </row>
    <row r="21" spans="2:25" ht="80.099999999999994" customHeight="1" x14ac:dyDescent="0.25">
      <c r="D21" s="371" t="str">
        <f>Werte_TOP5!E17</f>
        <v>Fläche und Boden</v>
      </c>
      <c r="E21" s="282">
        <f>Werte_TOP5!O17</f>
        <v>6</v>
      </c>
      <c r="F21" s="283">
        <f>IFERROR(Werte_TOP5!G17,"")</f>
        <v>1.6666666666666667</v>
      </c>
      <c r="G21" s="100"/>
      <c r="H21" s="100"/>
      <c r="I21" s="100"/>
      <c r="J21" s="100"/>
      <c r="K21" s="100"/>
      <c r="L21" s="100"/>
      <c r="M21" s="99"/>
      <c r="N21" s="284" t="str">
        <f>Werte_TOP5!B17</f>
        <v>Ressourcenschonung</v>
      </c>
      <c r="O21" s="278" t="str">
        <f>Werte_TOP5!D17</f>
        <v>Rsch</v>
      </c>
      <c r="Q21" s="99"/>
      <c r="R21" s="162"/>
      <c r="S21" s="99"/>
      <c r="T21" s="99"/>
      <c r="U21" s="99"/>
      <c r="V21" s="99"/>
      <c r="W21" s="99"/>
      <c r="X21" s="99"/>
      <c r="Y21" s="99"/>
    </row>
    <row r="22" spans="2:25" ht="80.099999999999994" customHeight="1" x14ac:dyDescent="0.25">
      <c r="D22" s="371" t="str">
        <f>Werte_TOP5!E18</f>
        <v>Rohstoffe</v>
      </c>
      <c r="E22" s="282">
        <f>Werte_TOP5!O18</f>
        <v>6</v>
      </c>
      <c r="F22" s="283">
        <f>IFERROR(Werte_TOP5!G18,"")</f>
        <v>1.1666666666666667</v>
      </c>
      <c r="G22" s="100"/>
      <c r="H22" s="100"/>
      <c r="I22" s="100"/>
      <c r="J22" s="100"/>
      <c r="K22" s="100"/>
      <c r="L22" s="100"/>
      <c r="M22" s="99"/>
      <c r="N22" s="284" t="str">
        <f>Werte_TOP5!B18</f>
        <v>Ressourcenschonung</v>
      </c>
      <c r="O22" s="278" t="str">
        <f>Werte_TOP5!D18</f>
        <v>Rsch</v>
      </c>
      <c r="Q22" s="99"/>
      <c r="R22" s="162"/>
      <c r="S22" s="99"/>
      <c r="T22" s="99"/>
      <c r="U22" s="99"/>
      <c r="V22" s="99"/>
      <c r="W22" s="99"/>
      <c r="X22" s="99"/>
      <c r="Y22" s="99"/>
    </row>
    <row r="23" spans="2:25" ht="80.099999999999994" customHeight="1" x14ac:dyDescent="0.25">
      <c r="D23" s="371" t="str">
        <f>Werte_TOP5!E19</f>
        <v>Wasser und Gewässer</v>
      </c>
      <c r="E23" s="282">
        <f>Werte_TOP5!O19</f>
        <v>6</v>
      </c>
      <c r="F23" s="283">
        <f>IFERROR(Werte_TOP5!G19,"")</f>
        <v>0.33333333333333331</v>
      </c>
      <c r="G23" s="100"/>
      <c r="H23" s="100"/>
      <c r="I23" s="100"/>
      <c r="J23" s="100"/>
      <c r="K23" s="100"/>
      <c r="L23" s="100"/>
      <c r="M23" s="99"/>
      <c r="N23" s="284" t="str">
        <f>Werte_TOP5!B19</f>
        <v>Ressourcenschonung</v>
      </c>
      <c r="O23" s="278" t="str">
        <f>Werte_TOP5!D19</f>
        <v>Rsch</v>
      </c>
      <c r="Q23" s="99"/>
      <c r="R23" s="162"/>
      <c r="S23" s="99"/>
      <c r="T23" s="99"/>
      <c r="U23" s="99"/>
      <c r="V23" s="99"/>
      <c r="W23" s="99"/>
      <c r="X23" s="99"/>
      <c r="Y23" s="99"/>
    </row>
    <row r="24" spans="2:25" ht="80.099999999999994" customHeight="1" x14ac:dyDescent="0.25">
      <c r="D24" s="371" t="str">
        <f>Werte_TOP5!E20</f>
        <v>Emissionen und Abfall</v>
      </c>
      <c r="E24" s="282">
        <f>Werte_TOP5!O20</f>
        <v>12</v>
      </c>
      <c r="F24" s="283">
        <f>IFERROR(Werte_TOP5!G20,"")</f>
        <v>-0.16666666666666666</v>
      </c>
      <c r="G24" s="100"/>
      <c r="H24" s="100"/>
      <c r="I24" s="100"/>
      <c r="J24" s="100"/>
      <c r="K24" s="100"/>
      <c r="L24" s="100"/>
      <c r="M24" s="99"/>
      <c r="N24" s="284" t="str">
        <f>Werte_TOP5!B20</f>
        <v>Ressourcenschonung</v>
      </c>
      <c r="O24" s="278" t="str">
        <f>Werte_TOP5!D20</f>
        <v>Rsch</v>
      </c>
      <c r="Q24" s="99"/>
      <c r="R24" s="162"/>
      <c r="S24" s="99"/>
      <c r="T24" s="99"/>
      <c r="U24" s="99"/>
      <c r="V24" s="99"/>
      <c r="W24" s="99"/>
      <c r="X24" s="99"/>
      <c r="Y24" s="99"/>
    </row>
    <row r="25" spans="2:25" ht="80.099999999999994" customHeight="1" x14ac:dyDescent="0.25">
      <c r="D25" s="371" t="str">
        <f>Werte_TOP5!E21</f>
        <v>Lebensräume und Arten</v>
      </c>
      <c r="E25" s="282">
        <f>Werte_TOP5!O21</f>
        <v>5</v>
      </c>
      <c r="F25" s="283">
        <f>IFERROR(Werte_TOP5!G21,"")</f>
        <v>1.2</v>
      </c>
      <c r="G25" s="100"/>
      <c r="H25" s="100"/>
      <c r="I25" s="100"/>
      <c r="J25" s="100"/>
      <c r="K25" s="100"/>
      <c r="L25" s="100"/>
      <c r="M25" s="99"/>
      <c r="N25" s="284" t="str">
        <f>Werte_TOP5!B21</f>
        <v>Ressourcenschonung</v>
      </c>
      <c r="O25" s="278" t="str">
        <f>Werte_TOP5!D21</f>
        <v>Rsch</v>
      </c>
      <c r="Q25" s="99"/>
      <c r="R25" s="162"/>
      <c r="S25" s="99"/>
      <c r="T25" s="99"/>
      <c r="U25" s="99"/>
      <c r="V25" s="99"/>
      <c r="W25" s="99"/>
      <c r="X25" s="99"/>
      <c r="Y25" s="99"/>
    </row>
    <row r="26" spans="2:25" ht="80.099999999999994" customHeight="1" x14ac:dyDescent="0.25">
      <c r="D26" s="371" t="str">
        <f>Werte_TOP5!E22</f>
        <v>Nicht stoffgebundene Potenziale</v>
      </c>
      <c r="E26" s="282">
        <f>Werte_TOP5!O22</f>
        <v>3</v>
      </c>
      <c r="F26" s="283">
        <f>IFERROR(Werte_TOP5!G22,"")</f>
        <v>1.3333333333333333</v>
      </c>
      <c r="G26" s="100"/>
      <c r="H26" s="100"/>
      <c r="I26" s="100"/>
      <c r="J26" s="100"/>
      <c r="K26" s="100"/>
      <c r="L26" s="100"/>
      <c r="M26" s="99"/>
      <c r="N26" s="284" t="str">
        <f>Werte_TOP5!B22</f>
        <v>Ressourcenschonung</v>
      </c>
      <c r="O26" s="278" t="str">
        <f>Werte_TOP5!D22</f>
        <v>Rsch</v>
      </c>
      <c r="Q26" s="99"/>
      <c r="R26" s="162"/>
      <c r="S26" s="99"/>
      <c r="T26" s="99"/>
      <c r="U26" s="99"/>
      <c r="V26" s="99"/>
      <c r="W26" s="99"/>
      <c r="X26" s="99"/>
      <c r="Y26" s="99"/>
    </row>
    <row r="27" spans="2:25" ht="20.100000000000001" customHeight="1" x14ac:dyDescent="0.25">
      <c r="B27" s="203"/>
      <c r="C27" s="203"/>
      <c r="D27" s="131"/>
      <c r="E27" s="114"/>
      <c r="F27" s="225"/>
      <c r="G27" s="99"/>
      <c r="H27" s="100"/>
      <c r="I27" s="100"/>
      <c r="J27" s="100"/>
      <c r="K27" s="100"/>
      <c r="L27" s="100"/>
      <c r="M27" s="99"/>
      <c r="N27" s="131"/>
      <c r="O27" s="99"/>
      <c r="Q27" s="99"/>
      <c r="R27" s="162"/>
      <c r="S27" s="99"/>
      <c r="T27" s="99"/>
      <c r="U27" s="99"/>
      <c r="V27" s="99"/>
      <c r="W27" s="99"/>
      <c r="X27" s="99"/>
      <c r="Y27" s="99"/>
    </row>
    <row r="28" spans="2:25" s="175" customFormat="1" ht="5.0999999999999996" customHeight="1" x14ac:dyDescent="0.25">
      <c r="E28" s="176"/>
      <c r="F28" s="177"/>
      <c r="G28" s="177"/>
      <c r="H28" s="178"/>
      <c r="I28" s="179"/>
      <c r="J28" s="180"/>
      <c r="K28" s="180"/>
      <c r="L28" s="179"/>
      <c r="R28" s="181"/>
    </row>
    <row r="29" spans="2:25" x14ac:dyDescent="0.25">
      <c r="B29" s="209" t="s">
        <v>93</v>
      </c>
      <c r="C29" s="209"/>
      <c r="D29" s="209"/>
    </row>
  </sheetData>
  <sheetProtection algorithmName="SHA-512" hashValue="YWua+NErDoTQonjlS8zVgoIaBRsP58JyKIcvWfNGjXoREuGe9/RwcctgTJDvHSgePiPZhoC1XATs5oTVuwes+Q==" saltValue="4+g7P4xNoLLDRPT2Ag7tQw==" spinCount="100000" sheet="1" objects="1" scenarios="1"/>
  <conditionalFormatting sqref="G20:G26">
    <cfRule type="top10" dxfId="197" priority="47" rank="1"/>
  </conditionalFormatting>
  <pageMargins left="0.70866141732283472" right="0.70866141732283472" top="0.78740157480314965" bottom="0.78740157480314965" header="0.31496062992125984" footer="0.31496062992125984"/>
  <pageSetup paperSize="9" scale="68" fitToHeight="3"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3" id="{62E8D356-AABF-4F87-9C86-6ED22024619E}">
            <xm:f>$O14=DROPDOWN!$J$8</xm:f>
            <x14:dxf>
              <fill>
                <patternFill>
                  <bgColor theme="4"/>
                </patternFill>
              </fill>
            </x14:dxf>
          </x14:cfRule>
          <xm:sqref>P14:P27</xm:sqref>
        </x14:conditionalFormatting>
        <x14:conditionalFormatting xmlns:xm="http://schemas.microsoft.com/office/excel/2006/main">
          <x14:cfRule type="expression" priority="51" id="{0783D3E7-F832-41B2-9926-224E8C7CC676}">
            <xm:f>$O14=DROPDOWN!$J$10</xm:f>
            <x14:dxf>
              <fill>
                <patternFill>
                  <bgColor theme="9"/>
                </patternFill>
              </fill>
            </x14:dxf>
          </x14:cfRule>
          <x14:cfRule type="expression" priority="52" id="{4BF16444-D731-48DE-BD84-6E7CA301CCD2}">
            <xm:f>$O14=DROPDOWN!$J$9</xm:f>
            <x14:dxf>
              <fill>
                <patternFill>
                  <bgColor theme="5"/>
                </patternFill>
              </fill>
            </x14:dxf>
          </x14:cfRule>
          <xm:sqref>P14:P27</xm:sqref>
        </x14:conditionalFormatting>
        <x14:conditionalFormatting xmlns:xm="http://schemas.microsoft.com/office/excel/2006/main">
          <x14:cfRule type="expression" priority="3" id="{5E5A524F-9A6A-4871-82E0-5688E18A2A15}">
            <xm:f>$O14=DROPDOWN!$J$8</xm:f>
            <x14:dxf>
              <fill>
                <patternFill>
                  <bgColor theme="4"/>
                </patternFill>
              </fill>
            </x14:dxf>
          </x14:cfRule>
          <xm:sqref>B14:B26</xm:sqref>
        </x14:conditionalFormatting>
        <x14:conditionalFormatting xmlns:xm="http://schemas.microsoft.com/office/excel/2006/main">
          <x14:cfRule type="expression" priority="1" id="{9ECBDF33-19F1-40BB-8FB1-F2EC229D9F0B}">
            <xm:f>$O14=DROPDOWN!$J$10</xm:f>
            <x14:dxf>
              <fill>
                <patternFill>
                  <bgColor theme="9"/>
                </patternFill>
              </fill>
            </x14:dxf>
          </x14:cfRule>
          <x14:cfRule type="expression" priority="2" id="{E337AEBE-EC39-410C-9F9B-D081291872BD}">
            <xm:f>$O14=DROPDOWN!$J$9</xm:f>
            <x14:dxf>
              <fill>
                <patternFill>
                  <bgColor theme="5"/>
                </patternFill>
              </fill>
            </x14:dxf>
          </x14:cfRule>
          <xm:sqref>B14:B26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6"/>
  <dimension ref="B1:Z55"/>
  <sheetViews>
    <sheetView showGridLines="0" showRowColHeaders="0" topLeftCell="A2" zoomScaleNormal="100" workbookViewId="0">
      <selection activeCell="T15" sqref="T15"/>
    </sheetView>
  </sheetViews>
  <sheetFormatPr baseColWidth="10" defaultColWidth="11.42578125" defaultRowHeight="15" x14ac:dyDescent="0.25"/>
  <cols>
    <col min="1" max="1" width="1.5703125" style="185" customWidth="1"/>
    <col min="2" max="2" width="3.28515625" style="185" customWidth="1"/>
    <col min="3" max="3" width="44.140625" style="185" customWidth="1"/>
    <col min="4" max="4" width="12.5703125" style="183" customWidth="1"/>
    <col min="5" max="5" width="11.5703125" style="184" customWidth="1"/>
    <col min="6" max="6" width="1.5703125" style="184" customWidth="1"/>
    <col min="7" max="11" width="6.85546875" style="99" customWidth="1"/>
    <col min="12" max="12" width="2.5703125" style="185" customWidth="1"/>
    <col min="13" max="13" width="10.5703125" style="185" customWidth="1"/>
    <col min="14" max="14" width="2.140625" style="185" customWidth="1"/>
    <col min="15" max="15" width="19.85546875" style="185" customWidth="1"/>
    <col min="16" max="16" width="12" style="185" customWidth="1"/>
    <col min="17" max="17" width="2.85546875" style="185" customWidth="1"/>
    <col min="18" max="18" width="10.5703125" style="185" customWidth="1"/>
    <col min="19" max="19" width="10.5703125" style="163" hidden="1" customWidth="1"/>
    <col min="20" max="26" width="10.5703125" style="185" customWidth="1"/>
    <col min="27" max="16384" width="11.42578125" style="185"/>
  </cols>
  <sheetData>
    <row r="1" spans="2:26" s="163" customFormat="1" hidden="1" x14ac:dyDescent="0.25">
      <c r="B1" s="159"/>
      <c r="C1" s="159"/>
      <c r="D1" s="160"/>
      <c r="E1" s="161"/>
      <c r="F1" s="161"/>
      <c r="G1" s="162"/>
      <c r="H1" s="162"/>
      <c r="I1" s="162"/>
      <c r="J1" s="162"/>
      <c r="K1" s="162"/>
      <c r="Q1" s="163" t="s">
        <v>121</v>
      </c>
    </row>
    <row r="2" spans="2:26" s="73" customFormat="1" ht="20.100000000000001" customHeight="1" x14ac:dyDescent="0.25">
      <c r="B2" s="76" t="s">
        <v>338</v>
      </c>
    </row>
    <row r="3" spans="2:26" s="166" customFormat="1" ht="15" customHeight="1" x14ac:dyDescent="0.25">
      <c r="B3" s="348" t="s">
        <v>48</v>
      </c>
      <c r="C3" s="164"/>
      <c r="D3" s="165"/>
      <c r="G3" s="167"/>
      <c r="H3" s="168"/>
      <c r="I3" s="168"/>
      <c r="J3" s="168"/>
      <c r="K3" s="168"/>
      <c r="S3" s="169"/>
    </row>
    <row r="4" spans="2:26" s="166" customFormat="1" ht="21" customHeight="1" x14ac:dyDescent="0.4">
      <c r="B4" s="341" t="str">
        <f>CONCATENATE('Ihre Notizen'!B4," ",'0_Allg_Eingaben'!C15,"")</f>
        <v>Prozessbegleitende Nachhaltigkeitsbewertung Muster</v>
      </c>
      <c r="C4" s="170"/>
      <c r="D4" s="165"/>
      <c r="G4" s="167"/>
      <c r="H4" s="171"/>
      <c r="I4" s="172"/>
      <c r="J4" s="172"/>
      <c r="K4" s="168"/>
      <c r="S4" s="169"/>
    </row>
    <row r="5" spans="2:26" s="166" customFormat="1" ht="3.95" customHeight="1" x14ac:dyDescent="0.25">
      <c r="D5" s="173"/>
      <c r="E5" s="174"/>
      <c r="F5" s="174"/>
      <c r="G5" s="167"/>
      <c r="H5" s="168"/>
      <c r="I5" s="172"/>
      <c r="J5" s="172"/>
      <c r="K5" s="168"/>
      <c r="S5" s="169"/>
    </row>
    <row r="6" spans="2:26" s="175" customFormat="1" ht="3.95" customHeight="1" x14ac:dyDescent="0.25">
      <c r="D6" s="176"/>
      <c r="E6" s="177"/>
      <c r="F6" s="177"/>
      <c r="G6" s="178"/>
      <c r="H6" s="179"/>
      <c r="I6" s="180"/>
      <c r="J6" s="180"/>
      <c r="K6" s="179"/>
      <c r="S6" s="181"/>
    </row>
    <row r="7" spans="2:26" ht="3.95" customHeight="1" x14ac:dyDescent="0.25">
      <c r="B7" s="182"/>
      <c r="C7" s="182"/>
    </row>
    <row r="8" spans="2:26" s="186" customFormat="1" ht="28.5" customHeight="1" x14ac:dyDescent="0.4">
      <c r="B8" s="349" t="str">
        <f>'0_Allg_Eingaben'!C13</f>
        <v>Mustervorhaben</v>
      </c>
      <c r="D8" s="187"/>
      <c r="E8" s="188"/>
      <c r="F8" s="188"/>
      <c r="G8" s="189"/>
      <c r="H8" s="189"/>
      <c r="I8" s="189"/>
      <c r="J8" s="189"/>
      <c r="K8" s="189"/>
      <c r="S8" s="190"/>
    </row>
    <row r="9" spans="2:26" s="186" customFormat="1" ht="29.45" customHeight="1" x14ac:dyDescent="0.4">
      <c r="B9" s="191" t="str">
        <f>CONCATENATE("Ergebnis ",'0_Allg_Eingaben'!C17," vom ",TEXT('0_Allg_Eingaben'!C19,"TT.MM.JJJJ"))</f>
        <v>Ergebnis 1.Bewertung vom 20.01.2022</v>
      </c>
      <c r="C9" s="191"/>
      <c r="D9" s="187"/>
      <c r="E9" s="188"/>
      <c r="F9" s="188"/>
      <c r="G9" s="189"/>
      <c r="H9" s="189"/>
      <c r="I9" s="189"/>
      <c r="J9" s="189"/>
      <c r="K9" s="189"/>
      <c r="O9" s="192"/>
      <c r="S9" s="190"/>
    </row>
    <row r="10" spans="2:26" s="186" customFormat="1" ht="18.600000000000001" customHeight="1" x14ac:dyDescent="0.4">
      <c r="B10" s="193" t="s">
        <v>209</v>
      </c>
      <c r="C10" s="193"/>
      <c r="D10" s="401" t="s">
        <v>188</v>
      </c>
      <c r="E10" s="195" t="s">
        <v>68</v>
      </c>
      <c r="F10" s="193"/>
      <c r="G10" s="193" t="s">
        <v>114</v>
      </c>
      <c r="H10" s="193"/>
      <c r="I10" s="193"/>
      <c r="J10" s="193"/>
      <c r="K10" s="189"/>
      <c r="O10" s="193" t="s">
        <v>44</v>
      </c>
      <c r="Q10" s="196"/>
      <c r="S10" s="190"/>
    </row>
    <row r="11" spans="2:26" s="197" customFormat="1" ht="26.45" customHeight="1" x14ac:dyDescent="0.25">
      <c r="D11" s="401"/>
      <c r="E11" s="199"/>
      <c r="G11" s="216">
        <v>-2</v>
      </c>
      <c r="H11" s="213">
        <v>-1</v>
      </c>
      <c r="I11" s="214">
        <v>0</v>
      </c>
      <c r="J11" s="215">
        <v>1</v>
      </c>
      <c r="K11" s="217">
        <v>2</v>
      </c>
      <c r="L11" s="200"/>
      <c r="M11" s="200"/>
      <c r="N11" s="200"/>
      <c r="O11" s="201" t="s">
        <v>8</v>
      </c>
      <c r="P11" s="400" t="s">
        <v>122</v>
      </c>
      <c r="Q11" s="400"/>
      <c r="R11" s="200"/>
      <c r="S11" s="202"/>
      <c r="T11" s="200"/>
      <c r="U11" s="200"/>
      <c r="V11" s="200"/>
      <c r="W11" s="200"/>
      <c r="X11" s="200"/>
      <c r="Y11" s="200"/>
      <c r="Z11" s="200"/>
    </row>
    <row r="12" spans="2:26" ht="9.9499999999999993" customHeight="1" x14ac:dyDescent="0.25">
      <c r="B12" s="203"/>
      <c r="D12" s="204"/>
      <c r="E12" s="205"/>
      <c r="F12" s="206"/>
      <c r="G12" s="185"/>
      <c r="H12" s="185"/>
      <c r="I12" s="185"/>
      <c r="J12" s="185"/>
      <c r="K12" s="185"/>
      <c r="O12" s="131"/>
    </row>
    <row r="13" spans="2:26" ht="30" customHeight="1" x14ac:dyDescent="0.25">
      <c r="B13" s="207" t="str">
        <f>Werte_Auswertung!W7</f>
        <v>1a</v>
      </c>
      <c r="C13" s="183" t="str">
        <f>Werte_Auswertung!X7</f>
        <v>Leistungsfähigkeit (System A)</v>
      </c>
      <c r="D13" s="114">
        <f>Werte_Auswertung!AF7</f>
        <v>3</v>
      </c>
      <c r="E13" s="225">
        <f>Werte_Auswertung!Y7</f>
        <v>-0.33333333333333331</v>
      </c>
      <c r="F13" s="99"/>
      <c r="G13" s="100">
        <f>Werte_Auswertung!AG7</f>
        <v>0.33333333333333331</v>
      </c>
      <c r="H13" s="100">
        <f>Werte_Auswertung!AH7</f>
        <v>0</v>
      </c>
      <c r="I13" s="100">
        <f>Werte_Auswertung!AI7</f>
        <v>0.33333333333333331</v>
      </c>
      <c r="J13" s="100">
        <f>Werte_Auswertung!AJ7</f>
        <v>0.33333333333333331</v>
      </c>
      <c r="K13" s="100">
        <f>Werte_Auswertung!AK7</f>
        <v>0</v>
      </c>
      <c r="L13" s="99"/>
      <c r="M13" s="99"/>
      <c r="N13" s="99"/>
      <c r="O13" s="131" t="str">
        <f>Werte_Auswertung!C7</f>
        <v>Leistungsfähigkeit</v>
      </c>
      <c r="P13" s="99" t="str">
        <f>Werte_Auswertung!B7</f>
        <v>VS</v>
      </c>
      <c r="R13" s="99"/>
      <c r="S13" s="162"/>
      <c r="T13" s="99"/>
      <c r="U13" s="99"/>
      <c r="V13" s="99"/>
      <c r="W13" s="99"/>
      <c r="X13" s="99"/>
      <c r="Y13" s="99"/>
      <c r="Z13" s="99"/>
    </row>
    <row r="14" spans="2:26" ht="30" customHeight="1" x14ac:dyDescent="0.25">
      <c r="B14" s="207" t="str">
        <f>Werte_Auswertung!W8</f>
        <v>1b</v>
      </c>
      <c r="C14" s="183" t="str">
        <f>Werte_Auswertung!X8</f>
        <v>Leistungsfähigkeit (System B)</v>
      </c>
      <c r="D14" s="114">
        <f>Werte_Auswertung!AF8</f>
        <v>3</v>
      </c>
      <c r="E14" s="225">
        <f>Werte_Auswertung!Y8</f>
        <v>0.66666666666666663</v>
      </c>
      <c r="F14" s="99"/>
      <c r="G14" s="100">
        <f>Werte_Auswertung!AG8</f>
        <v>0</v>
      </c>
      <c r="H14" s="100">
        <f>Werte_Auswertung!AH8</f>
        <v>0.33333333333333331</v>
      </c>
      <c r="I14" s="100">
        <f>Werte_Auswertung!AI8</f>
        <v>0</v>
      </c>
      <c r="J14" s="100">
        <f>Werte_Auswertung!AJ8</f>
        <v>0.33333333333333331</v>
      </c>
      <c r="K14" s="100">
        <f>Werte_Auswertung!AK8</f>
        <v>0.33333333333333331</v>
      </c>
      <c r="L14" s="99"/>
      <c r="M14" s="99"/>
      <c r="N14" s="99"/>
      <c r="O14" s="131" t="str">
        <f>Werte_Auswertung!C8</f>
        <v>Leistungsfähigkeit</v>
      </c>
      <c r="P14" s="99" t="str">
        <f>Werte_Auswertung!B8</f>
        <v>VS</v>
      </c>
      <c r="R14" s="99"/>
      <c r="S14" s="162"/>
      <c r="T14" s="99"/>
      <c r="U14" s="99"/>
      <c r="V14" s="99"/>
      <c r="W14" s="99"/>
      <c r="X14" s="99"/>
      <c r="Y14" s="99"/>
      <c r="Z14" s="99"/>
    </row>
    <row r="15" spans="2:26" ht="30" customHeight="1" x14ac:dyDescent="0.25">
      <c r="B15" s="207" t="str">
        <f>Werte_Auswertung!W9</f>
        <v>2a</v>
      </c>
      <c r="C15" s="183" t="str">
        <f>Werte_Auswertung!X9</f>
        <v>Störungsanfälligkeit (System A)</v>
      </c>
      <c r="D15" s="114">
        <f>Werte_Auswertung!AF9</f>
        <v>3</v>
      </c>
      <c r="E15" s="225">
        <f>Werte_Auswertung!Y9</f>
        <v>0.66666666666666663</v>
      </c>
      <c r="F15" s="99"/>
      <c r="G15" s="100">
        <f>Werte_Auswertung!AG9</f>
        <v>0</v>
      </c>
      <c r="H15" s="100">
        <f>Werte_Auswertung!AH9</f>
        <v>0</v>
      </c>
      <c r="I15" s="100">
        <f>Werte_Auswertung!AI9</f>
        <v>0.66666666666666663</v>
      </c>
      <c r="J15" s="100">
        <f>Werte_Auswertung!AJ9</f>
        <v>0</v>
      </c>
      <c r="K15" s="100">
        <f>Werte_Auswertung!AK9</f>
        <v>0.33333333333333331</v>
      </c>
      <c r="L15" s="99"/>
      <c r="M15" s="99"/>
      <c r="N15" s="99"/>
      <c r="O15" s="131" t="str">
        <f>Werte_Auswertung!C9</f>
        <v>Resilienz-Strukturen</v>
      </c>
      <c r="P15" s="99" t="str">
        <f>Werte_Auswertung!B9</f>
        <v>VS</v>
      </c>
      <c r="R15" s="99"/>
      <c r="S15" s="162"/>
      <c r="T15" s="99"/>
      <c r="U15" s="99"/>
      <c r="V15" s="99"/>
      <c r="W15" s="99"/>
      <c r="X15" s="99"/>
      <c r="Y15" s="99"/>
      <c r="Z15" s="99"/>
    </row>
    <row r="16" spans="2:26" ht="30" customHeight="1" x14ac:dyDescent="0.25">
      <c r="B16" s="207" t="str">
        <f>Werte_Auswertung!W10</f>
        <v>2b</v>
      </c>
      <c r="C16" s="183" t="str">
        <f>Werte_Auswertung!X10</f>
        <v>Störungsanfälligkeit (System B)</v>
      </c>
      <c r="D16" s="114">
        <f>Werte_Auswertung!AF10</f>
        <v>3</v>
      </c>
      <c r="E16" s="225">
        <f>Werte_Auswertung!Y10</f>
        <v>0.33333333333333331</v>
      </c>
      <c r="F16" s="99"/>
      <c r="G16" s="100">
        <f>Werte_Auswertung!AG10</f>
        <v>0</v>
      </c>
      <c r="H16" s="100">
        <f>Werte_Auswertung!AH10</f>
        <v>0</v>
      </c>
      <c r="I16" s="100">
        <f>Werte_Auswertung!AI10</f>
        <v>0.66666666666666663</v>
      </c>
      <c r="J16" s="100">
        <f>Werte_Auswertung!AJ10</f>
        <v>0.33333333333333331</v>
      </c>
      <c r="K16" s="100">
        <f>Werte_Auswertung!AK10</f>
        <v>0</v>
      </c>
      <c r="L16" s="99"/>
      <c r="M16" s="99"/>
      <c r="N16" s="99"/>
      <c r="O16" s="131" t="str">
        <f>Werte_Auswertung!C10</f>
        <v>Resilienz-Strukturen</v>
      </c>
      <c r="P16" s="99" t="str">
        <f>Werte_Auswertung!B10</f>
        <v>VS</v>
      </c>
      <c r="R16" s="99"/>
      <c r="S16" s="162"/>
      <c r="T16" s="99"/>
      <c r="U16" s="99"/>
      <c r="V16" s="99"/>
      <c r="W16" s="99"/>
      <c r="X16" s="99"/>
      <c r="Y16" s="99"/>
      <c r="Z16" s="99"/>
    </row>
    <row r="17" spans="2:26" ht="30" customHeight="1" x14ac:dyDescent="0.25">
      <c r="B17" s="207" t="str">
        <f>Werte_Auswertung!W11</f>
        <v>3a</v>
      </c>
      <c r="C17" s="183" t="str">
        <f>Werte_Auswertung!X11</f>
        <v>Abhängigkeit (System A)</v>
      </c>
      <c r="D17" s="114">
        <f>Werte_Auswertung!AF11</f>
        <v>3</v>
      </c>
      <c r="E17" s="225">
        <f>Werte_Auswertung!Y11</f>
        <v>0.33333333333333331</v>
      </c>
      <c r="F17" s="99"/>
      <c r="G17" s="100">
        <f>Werte_Auswertung!AG11</f>
        <v>0</v>
      </c>
      <c r="H17" s="100">
        <f>Werte_Auswertung!AH11</f>
        <v>0.33333333333333331</v>
      </c>
      <c r="I17" s="100">
        <f>Werte_Auswertung!AI11</f>
        <v>0.33333333333333331</v>
      </c>
      <c r="J17" s="100">
        <f>Werte_Auswertung!AJ11</f>
        <v>0</v>
      </c>
      <c r="K17" s="100">
        <f>Werte_Auswertung!AK11</f>
        <v>0.33333333333333331</v>
      </c>
      <c r="L17" s="99"/>
      <c r="M17" s="99"/>
      <c r="N17" s="99"/>
      <c r="O17" s="131" t="str">
        <f>Werte_Auswertung!C11</f>
        <v>Resilienz-Strukturen</v>
      </c>
      <c r="P17" s="99" t="str">
        <f>Werte_Auswertung!B11</f>
        <v>VS</v>
      </c>
      <c r="R17" s="99"/>
      <c r="S17" s="162"/>
      <c r="T17" s="99"/>
      <c r="U17" s="99"/>
      <c r="V17" s="99"/>
      <c r="W17" s="99"/>
      <c r="X17" s="99"/>
      <c r="Y17" s="99"/>
      <c r="Z17" s="99"/>
    </row>
    <row r="18" spans="2:26" ht="30" customHeight="1" x14ac:dyDescent="0.25">
      <c r="B18" s="207" t="str">
        <f>Werte_Auswertung!W12</f>
        <v>3b</v>
      </c>
      <c r="C18" s="183" t="str">
        <f>Werte_Auswertung!X12</f>
        <v>Abhängigkeit (System B)</v>
      </c>
      <c r="D18" s="114">
        <f>Werte_Auswertung!AF12</f>
        <v>3</v>
      </c>
      <c r="E18" s="225">
        <f>Werte_Auswertung!Y12</f>
        <v>0</v>
      </c>
      <c r="F18" s="99"/>
      <c r="G18" s="100">
        <f>Werte_Auswertung!AG12</f>
        <v>0</v>
      </c>
      <c r="H18" s="100">
        <f>Werte_Auswertung!AH12</f>
        <v>0.33333333333333331</v>
      </c>
      <c r="I18" s="100">
        <f>Werte_Auswertung!AI12</f>
        <v>0.33333333333333331</v>
      </c>
      <c r="J18" s="100">
        <f>Werte_Auswertung!AJ12</f>
        <v>0.33333333333333331</v>
      </c>
      <c r="K18" s="100">
        <f>Werte_Auswertung!AK12</f>
        <v>0</v>
      </c>
      <c r="L18" s="99"/>
      <c r="M18" s="99"/>
      <c r="N18" s="99"/>
      <c r="O18" s="131" t="str">
        <f>Werte_Auswertung!C12</f>
        <v>Resilienz-Strukturen</v>
      </c>
      <c r="P18" s="99" t="str">
        <f>Werte_Auswertung!B12</f>
        <v>VS</v>
      </c>
      <c r="R18" s="99"/>
      <c r="S18" s="162"/>
      <c r="T18" s="99"/>
      <c r="U18" s="99"/>
      <c r="V18" s="99"/>
      <c r="W18" s="99"/>
      <c r="X18" s="99"/>
      <c r="Y18" s="99"/>
      <c r="Z18" s="99"/>
    </row>
    <row r="19" spans="2:26" ht="30" customHeight="1" x14ac:dyDescent="0.25">
      <c r="B19" s="207">
        <f>Werte_Auswertung!W13</f>
        <v>4</v>
      </c>
      <c r="C19" s="183" t="str">
        <f>Werte_Auswertung!X13</f>
        <v xml:space="preserve">Technologische Anpassungsfähigkeit </v>
      </c>
      <c r="D19" s="114">
        <f>Werte_Auswertung!AF13</f>
        <v>3</v>
      </c>
      <c r="E19" s="225">
        <f>Werte_Auswertung!Y13</f>
        <v>0</v>
      </c>
      <c r="F19" s="100"/>
      <c r="G19" s="100">
        <f>Werte_Auswertung!AG13</f>
        <v>0</v>
      </c>
      <c r="H19" s="100">
        <f>Werte_Auswertung!AH13</f>
        <v>0.33333333333333331</v>
      </c>
      <c r="I19" s="100">
        <f>Werte_Auswertung!AI13</f>
        <v>0.33333333333333331</v>
      </c>
      <c r="J19" s="100">
        <f>Werte_Auswertung!AJ13</f>
        <v>0.33333333333333331</v>
      </c>
      <c r="K19" s="100">
        <f>Werte_Auswertung!AK13</f>
        <v>0</v>
      </c>
      <c r="L19" s="99"/>
      <c r="M19" s="99"/>
      <c r="N19" s="99"/>
      <c r="O19" s="131" t="str">
        <f>Werte_Auswertung!C13</f>
        <v>Resilienz-Strukturen</v>
      </c>
      <c r="P19" s="99" t="str">
        <f>Werte_Auswertung!B13</f>
        <v>VS</v>
      </c>
      <c r="R19" s="99"/>
      <c r="S19" s="162"/>
      <c r="T19" s="99"/>
      <c r="U19" s="99"/>
      <c r="V19" s="99"/>
      <c r="W19" s="99"/>
      <c r="X19" s="99"/>
      <c r="Y19" s="99"/>
      <c r="Z19" s="99"/>
    </row>
    <row r="20" spans="2:26" ht="30" customHeight="1" x14ac:dyDescent="0.25">
      <c r="B20" s="207" t="str">
        <f>Werte_Auswertung!W14</f>
        <v>5a</v>
      </c>
      <c r="C20" s="183" t="str">
        <f>Werte_Auswertung!X14</f>
        <v>Redundanz im technischen System (System A)</v>
      </c>
      <c r="D20" s="114">
        <f>Werte_Auswertung!AF14</f>
        <v>3</v>
      </c>
      <c r="E20" s="225">
        <f>Werte_Auswertung!Y14</f>
        <v>0</v>
      </c>
      <c r="F20" s="99"/>
      <c r="G20" s="100">
        <f>Werte_Auswertung!AG14</f>
        <v>0</v>
      </c>
      <c r="H20" s="100">
        <f>Werte_Auswertung!AH14</f>
        <v>0.66666666666666663</v>
      </c>
      <c r="I20" s="100">
        <f>Werte_Auswertung!AI14</f>
        <v>0</v>
      </c>
      <c r="J20" s="100">
        <f>Werte_Auswertung!AJ14</f>
        <v>0</v>
      </c>
      <c r="K20" s="100">
        <f>Werte_Auswertung!AK14</f>
        <v>0.33333333333333331</v>
      </c>
      <c r="L20" s="99"/>
      <c r="M20" s="99"/>
      <c r="N20" s="99"/>
      <c r="O20" s="131" t="str">
        <f>Werte_Auswertung!C14</f>
        <v>Resilienz-Ressourcen</v>
      </c>
      <c r="P20" s="99" t="str">
        <f>Werte_Auswertung!B14</f>
        <v>VS</v>
      </c>
      <c r="R20" s="99"/>
      <c r="S20" s="208"/>
      <c r="T20" s="99"/>
      <c r="U20" s="99"/>
      <c r="V20" s="99"/>
      <c r="W20" s="99"/>
      <c r="X20" s="99"/>
      <c r="Y20" s="99"/>
      <c r="Z20" s="99"/>
    </row>
    <row r="21" spans="2:26" ht="30" customHeight="1" x14ac:dyDescent="0.25">
      <c r="B21" s="207" t="str">
        <f>Werte_Auswertung!W15</f>
        <v>5b</v>
      </c>
      <c r="C21" s="183" t="str">
        <f>Werte_Auswertung!X15</f>
        <v>Redundanz im technischen System (System B)</v>
      </c>
      <c r="D21" s="114">
        <f>Werte_Auswertung!AF15</f>
        <v>3</v>
      </c>
      <c r="E21" s="225">
        <f>Werte_Auswertung!Y15</f>
        <v>1.3333333333333333</v>
      </c>
      <c r="F21" s="99"/>
      <c r="G21" s="100">
        <f>Werte_Auswertung!AG15</f>
        <v>0</v>
      </c>
      <c r="H21" s="100">
        <f>Werte_Auswertung!AH15</f>
        <v>0</v>
      </c>
      <c r="I21" s="100">
        <f>Werte_Auswertung!AI15</f>
        <v>0</v>
      </c>
      <c r="J21" s="100">
        <f>Werte_Auswertung!AJ15</f>
        <v>0.66666666666666663</v>
      </c>
      <c r="K21" s="100">
        <f>Werte_Auswertung!AK15</f>
        <v>0.33333333333333331</v>
      </c>
      <c r="L21" s="99"/>
      <c r="M21" s="99"/>
      <c r="N21" s="99"/>
      <c r="O21" s="131" t="str">
        <f>Werte_Auswertung!C15</f>
        <v>Resilienz-Ressourcen</v>
      </c>
      <c r="P21" s="99" t="str">
        <f>Werte_Auswertung!B15</f>
        <v>VS</v>
      </c>
      <c r="R21" s="99"/>
      <c r="S21" s="162"/>
      <c r="T21" s="99"/>
      <c r="U21" s="99"/>
      <c r="V21" s="99"/>
      <c r="W21" s="99"/>
      <c r="X21" s="99"/>
      <c r="Y21" s="99"/>
      <c r="Z21" s="99"/>
    </row>
    <row r="22" spans="2:26" ht="30" customHeight="1" x14ac:dyDescent="0.25">
      <c r="B22" s="207">
        <f>Werte_Auswertung!W16</f>
        <v>6</v>
      </c>
      <c r="C22" s="183" t="str">
        <f>Werte_Auswertung!X16</f>
        <v xml:space="preserve">Redundanz im personellen Bereich </v>
      </c>
      <c r="D22" s="114">
        <f>Werte_Auswertung!AF16</f>
        <v>3</v>
      </c>
      <c r="E22" s="225">
        <f>Werte_Auswertung!Y16</f>
        <v>0.66666666666666663</v>
      </c>
      <c r="F22" s="99"/>
      <c r="G22" s="100">
        <f>Werte_Auswertung!AG16</f>
        <v>0</v>
      </c>
      <c r="H22" s="100">
        <f>Werte_Auswertung!AH16</f>
        <v>0.33333333333333331</v>
      </c>
      <c r="I22" s="100">
        <f>Werte_Auswertung!AI16</f>
        <v>0</v>
      </c>
      <c r="J22" s="100">
        <f>Werte_Auswertung!AJ16</f>
        <v>0.33333333333333331</v>
      </c>
      <c r="K22" s="100">
        <f>Werte_Auswertung!AK16</f>
        <v>0.33333333333333331</v>
      </c>
      <c r="L22" s="99"/>
      <c r="M22" s="99"/>
      <c r="N22" s="99"/>
      <c r="O22" s="131" t="str">
        <f>Werte_Auswertung!C16</f>
        <v>Resilienz-Ressourcen</v>
      </c>
      <c r="P22" s="99" t="str">
        <f>Werte_Auswertung!B16</f>
        <v>VS</v>
      </c>
      <c r="R22" s="99"/>
      <c r="S22" s="162"/>
      <c r="T22" s="99"/>
      <c r="U22" s="99"/>
      <c r="V22" s="99"/>
      <c r="W22" s="99"/>
      <c r="X22" s="99"/>
      <c r="Y22" s="99"/>
      <c r="Z22" s="99"/>
    </row>
    <row r="23" spans="2:26" ht="30" customHeight="1" x14ac:dyDescent="0.25">
      <c r="B23" s="207">
        <f>Werte_Auswertung!W17</f>
        <v>7</v>
      </c>
      <c r="C23" s="183" t="str">
        <f>Werte_Auswertung!X17</f>
        <v>Puffervermögen</v>
      </c>
      <c r="D23" s="114">
        <f>Werte_Auswertung!AF17</f>
        <v>3</v>
      </c>
      <c r="E23" s="225">
        <f>Werte_Auswertung!Y17</f>
        <v>1.3333333333333333</v>
      </c>
      <c r="F23" s="99"/>
      <c r="G23" s="100">
        <f>Werte_Auswertung!AG17</f>
        <v>0</v>
      </c>
      <c r="H23" s="100">
        <f>Werte_Auswertung!AH17</f>
        <v>0</v>
      </c>
      <c r="I23" s="100">
        <f>Werte_Auswertung!AI17</f>
        <v>0.33333333333333331</v>
      </c>
      <c r="J23" s="100">
        <f>Werte_Auswertung!AJ17</f>
        <v>0</v>
      </c>
      <c r="K23" s="100">
        <f>Werte_Auswertung!AK17</f>
        <v>0.66666666666666663</v>
      </c>
      <c r="L23" s="99"/>
      <c r="M23" s="99"/>
      <c r="N23" s="99"/>
      <c r="O23" s="131" t="str">
        <f>Werte_Auswertung!C17</f>
        <v>Resilienz-Ressourcen</v>
      </c>
      <c r="P23" s="99" t="str">
        <f>Werte_Auswertung!B17</f>
        <v>VS</v>
      </c>
      <c r="R23" s="99"/>
      <c r="S23" s="162"/>
      <c r="T23" s="99"/>
      <c r="U23" s="99"/>
      <c r="V23" s="99"/>
      <c r="W23" s="99"/>
      <c r="X23" s="99"/>
      <c r="Y23" s="99"/>
      <c r="Z23" s="99"/>
    </row>
    <row r="24" spans="2:26" ht="30" customHeight="1" x14ac:dyDescent="0.25">
      <c r="B24" s="207">
        <f>Werte_Auswertung!W18</f>
        <v>8</v>
      </c>
      <c r="C24" s="183" t="str">
        <f>Werte_Auswertung!X18</f>
        <v>Dezentraler/entkoppelter Betrieb</v>
      </c>
      <c r="D24" s="114">
        <f>Werte_Auswertung!AF18</f>
        <v>3</v>
      </c>
      <c r="E24" s="225">
        <f>Werte_Auswertung!Y18</f>
        <v>0.66666666666666663</v>
      </c>
      <c r="F24" s="99"/>
      <c r="G24" s="100">
        <f>Werte_Auswertung!AG18</f>
        <v>0</v>
      </c>
      <c r="H24" s="100">
        <f>Werte_Auswertung!AH18</f>
        <v>0</v>
      </c>
      <c r="I24" s="100">
        <f>Werte_Auswertung!AI18</f>
        <v>0.66666666666666663</v>
      </c>
      <c r="J24" s="100">
        <f>Werte_Auswertung!AJ18</f>
        <v>0</v>
      </c>
      <c r="K24" s="100">
        <f>Werte_Auswertung!AK18</f>
        <v>0.33333333333333331</v>
      </c>
      <c r="L24" s="99"/>
      <c r="M24" s="99"/>
      <c r="N24" s="99"/>
      <c r="O24" s="131" t="str">
        <f>Werte_Auswertung!C18</f>
        <v>Resilienz-Fähigkeiten</v>
      </c>
      <c r="P24" s="99" t="str">
        <f>Werte_Auswertung!B18</f>
        <v>VS</v>
      </c>
      <c r="R24" s="99"/>
      <c r="S24" s="162"/>
      <c r="T24" s="99"/>
      <c r="U24" s="99"/>
      <c r="V24" s="99"/>
      <c r="W24" s="99"/>
      <c r="X24" s="99"/>
      <c r="Y24" s="99"/>
      <c r="Z24" s="99"/>
    </row>
    <row r="25" spans="2:26" ht="30" customHeight="1" x14ac:dyDescent="0.25">
      <c r="B25" s="207">
        <f>Werte_Auswertung!W19</f>
        <v>9</v>
      </c>
      <c r="C25" s="183" t="str">
        <f>Werte_Auswertung!X19</f>
        <v>Verfügbarkeit von Fachkräften</v>
      </c>
      <c r="D25" s="114">
        <f>Werte_Auswertung!AF19</f>
        <v>3</v>
      </c>
      <c r="E25" s="225">
        <f>Werte_Auswertung!Y19</f>
        <v>0.33333333333333331</v>
      </c>
      <c r="F25" s="99"/>
      <c r="G25" s="100">
        <f>Werte_Auswertung!AG19</f>
        <v>0</v>
      </c>
      <c r="H25" s="100">
        <f>Werte_Auswertung!AH19</f>
        <v>0.33333333333333331</v>
      </c>
      <c r="I25" s="100">
        <f>Werte_Auswertung!AI19</f>
        <v>0.33333333333333331</v>
      </c>
      <c r="J25" s="100">
        <f>Werte_Auswertung!AJ19</f>
        <v>0</v>
      </c>
      <c r="K25" s="100">
        <f>Werte_Auswertung!AK19</f>
        <v>0.33333333333333331</v>
      </c>
      <c r="L25" s="99"/>
      <c r="M25" s="99"/>
      <c r="N25" s="99"/>
      <c r="O25" s="131" t="str">
        <f>Werte_Auswertung!C19</f>
        <v>Resilienz-Fähigkeiten</v>
      </c>
      <c r="P25" s="99" t="str">
        <f>Werte_Auswertung!B19</f>
        <v>VS</v>
      </c>
      <c r="R25" s="99"/>
      <c r="S25" s="162"/>
      <c r="T25" s="99"/>
      <c r="U25" s="99"/>
      <c r="V25" s="99"/>
      <c r="W25" s="99"/>
      <c r="X25" s="99"/>
      <c r="Y25" s="99"/>
      <c r="Z25" s="99"/>
    </row>
    <row r="26" spans="2:26" ht="30" customHeight="1" x14ac:dyDescent="0.25">
      <c r="B26" s="207">
        <f>Werte_Auswertung!W20</f>
        <v>10</v>
      </c>
      <c r="C26" s="183" t="str">
        <f>Werte_Auswertung!X20</f>
        <v>Kosten der Funktionswiederherstellung</v>
      </c>
      <c r="D26" s="114">
        <f>Werte_Auswertung!AF20</f>
        <v>3</v>
      </c>
      <c r="E26" s="225">
        <f>Werte_Auswertung!Y20</f>
        <v>0.33333333333333331</v>
      </c>
      <c r="F26" s="99"/>
      <c r="G26" s="100">
        <f>Werte_Auswertung!AG20</f>
        <v>0</v>
      </c>
      <c r="H26" s="100">
        <f>Werte_Auswertung!AH20</f>
        <v>0.33333333333333331</v>
      </c>
      <c r="I26" s="100">
        <f>Werte_Auswertung!AI20</f>
        <v>0</v>
      </c>
      <c r="J26" s="100">
        <f>Werte_Auswertung!AJ20</f>
        <v>0.66666666666666663</v>
      </c>
      <c r="K26" s="100">
        <f>Werte_Auswertung!AK20</f>
        <v>0</v>
      </c>
      <c r="L26" s="99"/>
      <c r="M26" s="99"/>
      <c r="N26" s="99"/>
      <c r="O26" s="131" t="str">
        <f>Werte_Auswertung!C20</f>
        <v>Resilienz-Fähigkeiten</v>
      </c>
      <c r="P26" s="99" t="str">
        <f>Werte_Auswertung!B20</f>
        <v>VS</v>
      </c>
      <c r="R26" s="99"/>
      <c r="S26" s="162"/>
      <c r="T26" s="99"/>
      <c r="U26" s="99"/>
      <c r="V26" s="99"/>
      <c r="W26" s="99"/>
      <c r="X26" s="99"/>
      <c r="Y26" s="99"/>
      <c r="Z26" s="99"/>
    </row>
    <row r="27" spans="2:26" ht="30" customHeight="1" x14ac:dyDescent="0.25">
      <c r="B27" s="207">
        <f>Werte_Auswertung!W21</f>
        <v>11</v>
      </c>
      <c r="C27" s="183" t="str">
        <f>Werte_Auswertung!X21</f>
        <v>Ökonomische Tragfähigkeit für Betreiber</v>
      </c>
      <c r="D27" s="114">
        <f>Werte_Auswertung!AF21</f>
        <v>3</v>
      </c>
      <c r="E27" s="225">
        <f>Werte_Auswertung!Y21</f>
        <v>0.66666666666666663</v>
      </c>
      <c r="F27" s="99"/>
      <c r="G27" s="100">
        <f>Werte_Auswertung!AG21</f>
        <v>0</v>
      </c>
      <c r="H27" s="100">
        <f>Werte_Auswertung!AH21</f>
        <v>0.33333333333333331</v>
      </c>
      <c r="I27" s="100">
        <f>Werte_Auswertung!AI21</f>
        <v>0</v>
      </c>
      <c r="J27" s="100">
        <f>Werte_Auswertung!AJ21</f>
        <v>0.33333333333333331</v>
      </c>
      <c r="K27" s="100">
        <f>Werte_Auswertung!AK21</f>
        <v>0.33333333333333331</v>
      </c>
      <c r="L27" s="99"/>
      <c r="M27" s="99"/>
      <c r="N27" s="99"/>
      <c r="O27" s="131" t="str">
        <f>Werte_Auswertung!C21</f>
        <v>Wirtschaftlichkeit</v>
      </c>
      <c r="P27" s="99" t="str">
        <f>Werte_Auswertung!B21</f>
        <v>WuNo</v>
      </c>
      <c r="R27" s="99"/>
      <c r="S27" s="162"/>
      <c r="T27" s="99"/>
      <c r="U27" s="99"/>
      <c r="V27" s="99"/>
      <c r="W27" s="99"/>
      <c r="X27" s="99"/>
      <c r="Y27" s="99"/>
      <c r="Z27" s="99"/>
    </row>
    <row r="28" spans="2:26" ht="30" customHeight="1" x14ac:dyDescent="0.25">
      <c r="B28" s="207" t="str">
        <f>Werte_Auswertung!W22</f>
        <v>12a</v>
      </c>
      <c r="C28" s="183" t="str">
        <f>Werte_Auswertung!X22</f>
        <v>Qualität und Quantität der Infrastrukturdienstleistung (System A)</v>
      </c>
      <c r="D28" s="114">
        <f>Werte_Auswertung!AF22</f>
        <v>3</v>
      </c>
      <c r="E28" s="225">
        <f>Werte_Auswertung!Y22</f>
        <v>0.66666666666666663</v>
      </c>
      <c r="F28" s="99"/>
      <c r="G28" s="100">
        <f>Werte_Auswertung!AG22</f>
        <v>0</v>
      </c>
      <c r="H28" s="100">
        <f>Werte_Auswertung!AH22</f>
        <v>0.33333333333333331</v>
      </c>
      <c r="I28" s="100">
        <f>Werte_Auswertung!AI22</f>
        <v>0</v>
      </c>
      <c r="J28" s="100">
        <f>Werte_Auswertung!AJ22</f>
        <v>0.33333333333333331</v>
      </c>
      <c r="K28" s="100">
        <f>Werte_Auswertung!AK22</f>
        <v>0.33333333333333331</v>
      </c>
      <c r="L28" s="99"/>
      <c r="M28" s="99"/>
      <c r="N28" s="99"/>
      <c r="O28" s="131" t="str">
        <f>Werte_Auswertung!C22</f>
        <v>Nutzerorientierung</v>
      </c>
      <c r="P28" s="99" t="str">
        <f>Werte_Auswertung!B22</f>
        <v>WuNo</v>
      </c>
      <c r="R28" s="99"/>
      <c r="S28" s="162"/>
      <c r="T28" s="99"/>
      <c r="U28" s="99"/>
      <c r="V28" s="99"/>
      <c r="W28" s="99"/>
      <c r="X28" s="99"/>
      <c r="Y28" s="99"/>
      <c r="Z28" s="99"/>
    </row>
    <row r="29" spans="2:26" ht="30" customHeight="1" x14ac:dyDescent="0.25">
      <c r="B29" s="207" t="str">
        <f>Werte_Auswertung!W23</f>
        <v>12b</v>
      </c>
      <c r="C29" s="183" t="str">
        <f>Werte_Auswertung!X23</f>
        <v>Qualität und Quantität der Infrastrukturdienstleistung (System B)</v>
      </c>
      <c r="D29" s="114">
        <f>Werte_Auswertung!AF23</f>
        <v>3</v>
      </c>
      <c r="E29" s="225">
        <f>Werte_Auswertung!Y23</f>
        <v>1.3333333333333333</v>
      </c>
      <c r="F29" s="99"/>
      <c r="G29" s="100">
        <f>Werte_Auswertung!AG23</f>
        <v>0</v>
      </c>
      <c r="H29" s="100">
        <f>Werte_Auswertung!AH23</f>
        <v>0</v>
      </c>
      <c r="I29" s="100">
        <f>Werte_Auswertung!AI23</f>
        <v>0.33333333333333331</v>
      </c>
      <c r="J29" s="100">
        <f>Werte_Auswertung!AJ23</f>
        <v>0</v>
      </c>
      <c r="K29" s="100">
        <f>Werte_Auswertung!AK23</f>
        <v>0.66666666666666663</v>
      </c>
      <c r="L29" s="99"/>
      <c r="M29" s="99"/>
      <c r="N29" s="99"/>
      <c r="O29" s="131" t="str">
        <f>Werte_Auswertung!C23</f>
        <v>Nutzerorientierung</v>
      </c>
      <c r="P29" s="99" t="str">
        <f>Werte_Auswertung!B23</f>
        <v>WuNo</v>
      </c>
      <c r="R29" s="99"/>
      <c r="S29" s="162"/>
      <c r="T29" s="99"/>
      <c r="U29" s="99"/>
      <c r="V29" s="99"/>
      <c r="W29" s="99"/>
      <c r="X29" s="99"/>
      <c r="Y29" s="99"/>
      <c r="Z29" s="99"/>
    </row>
    <row r="30" spans="2:26" ht="30" customHeight="1" x14ac:dyDescent="0.25">
      <c r="B30" s="207">
        <f>Werte_Auswertung!W24</f>
        <v>13</v>
      </c>
      <c r="C30" s="183" t="str">
        <f>Werte_Auswertung!X24</f>
        <v>Investitionsbedarf für Nutzer</v>
      </c>
      <c r="D30" s="114">
        <f>Werte_Auswertung!AF24</f>
        <v>3</v>
      </c>
      <c r="E30" s="225">
        <f>Werte_Auswertung!Y24</f>
        <v>0.33333333333333331</v>
      </c>
      <c r="F30" s="99"/>
      <c r="G30" s="100">
        <f>Werte_Auswertung!AG24</f>
        <v>0</v>
      </c>
      <c r="H30" s="100">
        <f>Werte_Auswertung!AH24</f>
        <v>0.33333333333333331</v>
      </c>
      <c r="I30" s="100">
        <f>Werte_Auswertung!AI24</f>
        <v>0.33333333333333331</v>
      </c>
      <c r="J30" s="100">
        <f>Werte_Auswertung!AJ24</f>
        <v>0</v>
      </c>
      <c r="K30" s="100">
        <f>Werte_Auswertung!AK24</f>
        <v>0.33333333333333331</v>
      </c>
      <c r="L30" s="99"/>
      <c r="M30" s="99"/>
      <c r="N30" s="99"/>
      <c r="O30" s="131" t="str">
        <f>Werte_Auswertung!C24</f>
        <v>Nutzerorientierung</v>
      </c>
      <c r="P30" s="99" t="str">
        <f>Werte_Auswertung!B24</f>
        <v>WuNo</v>
      </c>
      <c r="R30" s="99"/>
      <c r="S30" s="162"/>
      <c r="T30" s="99"/>
      <c r="U30" s="99"/>
      <c r="V30" s="99"/>
      <c r="W30" s="99"/>
      <c r="X30" s="99"/>
      <c r="Y30" s="99"/>
      <c r="Z30" s="99"/>
    </row>
    <row r="31" spans="2:26" ht="30" customHeight="1" x14ac:dyDescent="0.25">
      <c r="B31" s="207">
        <f>Werte_Auswertung!W25</f>
        <v>14</v>
      </c>
      <c r="C31" s="183" t="str">
        <f>Werte_Auswertung!X25</f>
        <v>Erforderliche Nutzerkompetenz</v>
      </c>
      <c r="D31" s="114">
        <f>Werte_Auswertung!AF25</f>
        <v>3</v>
      </c>
      <c r="E31" s="225">
        <f>Werte_Auswertung!Y25</f>
        <v>0.33333333333333331</v>
      </c>
      <c r="F31" s="99"/>
      <c r="G31" s="100">
        <f>Werte_Auswertung!AG25</f>
        <v>0</v>
      </c>
      <c r="H31" s="100">
        <f>Werte_Auswertung!AH25</f>
        <v>0</v>
      </c>
      <c r="I31" s="100">
        <f>Werte_Auswertung!AI25</f>
        <v>0.66666666666666663</v>
      </c>
      <c r="J31" s="100">
        <f>Werte_Auswertung!AJ25</f>
        <v>0.33333333333333331</v>
      </c>
      <c r="K31" s="100">
        <f>Werte_Auswertung!AK25</f>
        <v>0</v>
      </c>
      <c r="L31" s="99"/>
      <c r="M31" s="99"/>
      <c r="N31" s="99"/>
      <c r="O31" s="131" t="str">
        <f>Werte_Auswertung!C25</f>
        <v>Nutzerorientierung</v>
      </c>
      <c r="P31" s="99" t="str">
        <f>Werte_Auswertung!B25</f>
        <v>WuNo</v>
      </c>
      <c r="R31" s="99"/>
      <c r="S31" s="162"/>
      <c r="T31" s="99"/>
      <c r="U31" s="99"/>
      <c r="V31" s="99"/>
      <c r="W31" s="99"/>
      <c r="X31" s="99"/>
      <c r="Y31" s="99"/>
      <c r="Z31" s="99"/>
    </row>
    <row r="32" spans="2:26" ht="30" customHeight="1" x14ac:dyDescent="0.25">
      <c r="B32" s="207" t="str">
        <f>Werte_Auswertung!W26</f>
        <v>15a</v>
      </c>
      <c r="C32" s="183" t="str">
        <f>Werte_Auswertung!X26</f>
        <v>Endverbraucherpreis (System A)</v>
      </c>
      <c r="D32" s="114">
        <f>Werte_Auswertung!AF26</f>
        <v>3</v>
      </c>
      <c r="E32" s="225">
        <f>Werte_Auswertung!Y26</f>
        <v>-1</v>
      </c>
      <c r="F32" s="99"/>
      <c r="G32" s="100">
        <f>Werte_Auswertung!AG26</f>
        <v>0.33333333333333331</v>
      </c>
      <c r="H32" s="100">
        <f>Werte_Auswertung!AH26</f>
        <v>0.33333333333333331</v>
      </c>
      <c r="I32" s="100">
        <f>Werte_Auswertung!AI26</f>
        <v>0.33333333333333331</v>
      </c>
      <c r="J32" s="100">
        <f>Werte_Auswertung!AJ26</f>
        <v>0</v>
      </c>
      <c r="K32" s="100">
        <f>Werte_Auswertung!AK26</f>
        <v>0</v>
      </c>
      <c r="L32" s="99"/>
      <c r="M32" s="99"/>
      <c r="N32" s="99"/>
      <c r="O32" s="131" t="str">
        <f>Werte_Auswertung!C26</f>
        <v>Nutzerorientierung</v>
      </c>
      <c r="P32" s="99" t="str">
        <f>Werte_Auswertung!B26</f>
        <v>WuNo</v>
      </c>
      <c r="R32" s="99"/>
      <c r="S32" s="162"/>
      <c r="T32" s="99"/>
      <c r="U32" s="99"/>
      <c r="V32" s="99"/>
      <c r="W32" s="99"/>
      <c r="X32" s="99"/>
      <c r="Y32" s="99"/>
      <c r="Z32" s="99"/>
    </row>
    <row r="33" spans="2:26" ht="30" customHeight="1" x14ac:dyDescent="0.25">
      <c r="B33" s="207" t="str">
        <f>Werte_Auswertung!W27</f>
        <v>15b</v>
      </c>
      <c r="C33" s="183" t="str">
        <f>Werte_Auswertung!X27</f>
        <v>Endverbraucherpreis (System B)</v>
      </c>
      <c r="D33" s="114">
        <f>Werte_Auswertung!AF27</f>
        <v>3</v>
      </c>
      <c r="E33" s="225">
        <f>Werte_Auswertung!Y27</f>
        <v>0.66666666666666663</v>
      </c>
      <c r="F33" s="99"/>
      <c r="G33" s="100">
        <f>Werte_Auswertung!AG27</f>
        <v>0</v>
      </c>
      <c r="H33" s="100">
        <f>Werte_Auswertung!AH27</f>
        <v>0.33333333333333331</v>
      </c>
      <c r="I33" s="100">
        <f>Werte_Auswertung!AI27</f>
        <v>0</v>
      </c>
      <c r="J33" s="100">
        <f>Werte_Auswertung!AJ27</f>
        <v>0.33333333333333331</v>
      </c>
      <c r="K33" s="100">
        <f>Werte_Auswertung!AK27</f>
        <v>0.33333333333333331</v>
      </c>
      <c r="L33" s="99"/>
      <c r="M33" s="99"/>
      <c r="N33" s="99"/>
      <c r="O33" s="131" t="str">
        <f>Werte_Auswertung!C27</f>
        <v>Nutzerorientierung</v>
      </c>
      <c r="P33" s="99" t="str">
        <f>Werte_Auswertung!B27</f>
        <v>WuNo</v>
      </c>
      <c r="R33" s="99"/>
      <c r="S33" s="162"/>
      <c r="T33" s="99"/>
      <c r="U33" s="99"/>
      <c r="V33" s="99"/>
      <c r="W33" s="99"/>
      <c r="X33" s="99"/>
      <c r="Y33" s="99"/>
      <c r="Z33" s="99"/>
    </row>
    <row r="34" spans="2:26" ht="30" customHeight="1" x14ac:dyDescent="0.25">
      <c r="B34" s="207">
        <f>Werte_Auswertung!W28</f>
        <v>16</v>
      </c>
      <c r="C34" s="183" t="str">
        <f>Werte_Auswertung!X28</f>
        <v>Primärenergieverbrauch</v>
      </c>
      <c r="D34" s="114">
        <f>Werte_Auswertung!AF28</f>
        <v>3</v>
      </c>
      <c r="E34" s="225">
        <f>Werte_Auswertung!Y28</f>
        <v>0.33333333333333331</v>
      </c>
      <c r="F34" s="99"/>
      <c r="G34" s="100">
        <f>Werte_Auswertung!AG28</f>
        <v>0</v>
      </c>
      <c r="H34" s="100">
        <f>Werte_Auswertung!AH28</f>
        <v>0.33333333333333331</v>
      </c>
      <c r="I34" s="100">
        <f>Werte_Auswertung!AI28</f>
        <v>0</v>
      </c>
      <c r="J34" s="100">
        <f>Werte_Auswertung!AJ28</f>
        <v>0.66666666666666663</v>
      </c>
      <c r="K34" s="100">
        <f>Werte_Auswertung!AK28</f>
        <v>0</v>
      </c>
      <c r="L34" s="99"/>
      <c r="M34" s="99"/>
      <c r="N34" s="99"/>
      <c r="O34" s="131" t="str">
        <f>Werte_Auswertung!C28</f>
        <v>Energie</v>
      </c>
      <c r="P34" s="99" t="str">
        <f>Werte_Auswertung!B28</f>
        <v>Rsch</v>
      </c>
      <c r="R34" s="99"/>
      <c r="S34" s="162"/>
      <c r="T34" s="99"/>
      <c r="U34" s="99"/>
      <c r="V34" s="99"/>
      <c r="W34" s="99"/>
      <c r="X34" s="99"/>
      <c r="Y34" s="99"/>
      <c r="Z34" s="99"/>
    </row>
    <row r="35" spans="2:26" ht="30" customHeight="1" x14ac:dyDescent="0.25">
      <c r="B35" s="207">
        <f>Werte_Auswertung!W29</f>
        <v>17</v>
      </c>
      <c r="C35" s="183" t="str">
        <f>Werte_Auswertung!X29</f>
        <v xml:space="preserve">Endenergieverbrauch </v>
      </c>
      <c r="D35" s="114">
        <f>Werte_Auswertung!AF29</f>
        <v>3</v>
      </c>
      <c r="E35" s="225">
        <f>Werte_Auswertung!Y29</f>
        <v>0.66666666666666663</v>
      </c>
      <c r="F35" s="99"/>
      <c r="G35" s="100">
        <f>Werte_Auswertung!AG29</f>
        <v>0</v>
      </c>
      <c r="H35" s="100">
        <f>Werte_Auswertung!AH29</f>
        <v>0.33333333333333331</v>
      </c>
      <c r="I35" s="100">
        <f>Werte_Auswertung!AI29</f>
        <v>0</v>
      </c>
      <c r="J35" s="100">
        <f>Werte_Auswertung!AJ29</f>
        <v>0.33333333333333331</v>
      </c>
      <c r="K35" s="100">
        <f>Werte_Auswertung!AK29</f>
        <v>0.33333333333333331</v>
      </c>
      <c r="L35" s="99"/>
      <c r="M35" s="99"/>
      <c r="N35" s="99"/>
      <c r="O35" s="131" t="str">
        <f>Werte_Auswertung!C29</f>
        <v>Energie</v>
      </c>
      <c r="P35" s="99" t="str">
        <f>Werte_Auswertung!B29</f>
        <v>Rsch</v>
      </c>
      <c r="R35" s="99"/>
      <c r="S35" s="162"/>
      <c r="T35" s="99"/>
      <c r="U35" s="99"/>
      <c r="V35" s="99"/>
      <c r="W35" s="99"/>
      <c r="X35" s="99"/>
      <c r="Y35" s="99"/>
      <c r="Z35" s="99"/>
    </row>
    <row r="36" spans="2:26" ht="30" customHeight="1" x14ac:dyDescent="0.25">
      <c r="B36" s="207">
        <f>Werte_Auswertung!W30</f>
        <v>18</v>
      </c>
      <c r="C36" s="183" t="str">
        <f>Werte_Auswertung!X30</f>
        <v>Flächeninanspruchnahme</v>
      </c>
      <c r="D36" s="114">
        <f>Werte_Auswertung!AF30</f>
        <v>3</v>
      </c>
      <c r="E36" s="225">
        <f>Werte_Auswertung!Y30</f>
        <v>2</v>
      </c>
      <c r="F36" s="99"/>
      <c r="G36" s="100">
        <f>Werte_Auswertung!AG30</f>
        <v>0</v>
      </c>
      <c r="H36" s="100">
        <f>Werte_Auswertung!AH30</f>
        <v>0</v>
      </c>
      <c r="I36" s="100">
        <f>Werte_Auswertung!AI30</f>
        <v>0</v>
      </c>
      <c r="J36" s="100">
        <f>Werte_Auswertung!AJ30</f>
        <v>0</v>
      </c>
      <c r="K36" s="100">
        <f>Werte_Auswertung!AK30</f>
        <v>1</v>
      </c>
      <c r="L36" s="99"/>
      <c r="M36" s="99"/>
      <c r="N36" s="99"/>
      <c r="O36" s="131" t="str">
        <f>Werte_Auswertung!C30</f>
        <v>Fläche und Boden</v>
      </c>
      <c r="P36" s="99" t="str">
        <f>Werte_Auswertung!B30</f>
        <v>Rsch</v>
      </c>
      <c r="R36" s="99"/>
      <c r="S36" s="162"/>
      <c r="T36" s="99"/>
      <c r="U36" s="99"/>
      <c r="V36" s="99"/>
      <c r="W36" s="99"/>
      <c r="X36" s="99"/>
      <c r="Y36" s="99"/>
      <c r="Z36" s="99"/>
    </row>
    <row r="37" spans="2:26" ht="30" customHeight="1" x14ac:dyDescent="0.25">
      <c r="B37" s="207">
        <f>Werte_Auswertung!W31</f>
        <v>19</v>
      </c>
      <c r="C37" s="183" t="str">
        <f>Werte_Auswertung!X31</f>
        <v>Schädliche Bodenveränderungen</v>
      </c>
      <c r="D37" s="114">
        <f>Werte_Auswertung!AF31</f>
        <v>3</v>
      </c>
      <c r="E37" s="225">
        <f>Werte_Auswertung!Y31</f>
        <v>1.3333333333333333</v>
      </c>
      <c r="F37" s="99"/>
      <c r="G37" s="100">
        <f>Werte_Auswertung!AG31</f>
        <v>0</v>
      </c>
      <c r="H37" s="100">
        <f>Werte_Auswertung!AH31</f>
        <v>0</v>
      </c>
      <c r="I37" s="100">
        <f>Werte_Auswertung!AI31</f>
        <v>0.33333333333333331</v>
      </c>
      <c r="J37" s="100">
        <f>Werte_Auswertung!AJ31</f>
        <v>0</v>
      </c>
      <c r="K37" s="100">
        <f>Werte_Auswertung!AK31</f>
        <v>0.66666666666666663</v>
      </c>
      <c r="L37" s="99"/>
      <c r="M37" s="99"/>
      <c r="N37" s="99"/>
      <c r="O37" s="131" t="str">
        <f>Werte_Auswertung!C31</f>
        <v>Fläche und Boden</v>
      </c>
      <c r="P37" s="99" t="str">
        <f>Werte_Auswertung!B31</f>
        <v>Rsch</v>
      </c>
      <c r="R37" s="99"/>
      <c r="S37" s="162"/>
      <c r="T37" s="99"/>
      <c r="U37" s="99"/>
      <c r="V37" s="99"/>
      <c r="W37" s="99"/>
      <c r="X37" s="99"/>
      <c r="Y37" s="99"/>
      <c r="Z37" s="99"/>
    </row>
    <row r="38" spans="2:26" ht="30" customHeight="1" x14ac:dyDescent="0.25">
      <c r="B38" s="207">
        <f>Werte_Auswertung!W32</f>
        <v>20</v>
      </c>
      <c r="C38" s="183" t="str">
        <f>Werte_Auswertung!X32</f>
        <v>Rohstoffbedarf</v>
      </c>
      <c r="D38" s="114">
        <f>Werte_Auswertung!AF32</f>
        <v>3</v>
      </c>
      <c r="E38" s="225">
        <f>Werte_Auswertung!Y32</f>
        <v>1.6666666666666667</v>
      </c>
      <c r="F38" s="99"/>
      <c r="G38" s="100">
        <f>Werte_Auswertung!AG32</f>
        <v>0</v>
      </c>
      <c r="H38" s="100">
        <f>Werte_Auswertung!AH32</f>
        <v>0</v>
      </c>
      <c r="I38" s="100">
        <f>Werte_Auswertung!AI32</f>
        <v>0</v>
      </c>
      <c r="J38" s="100">
        <f>Werte_Auswertung!AJ32</f>
        <v>0.33333333333333331</v>
      </c>
      <c r="K38" s="100">
        <f>Werte_Auswertung!AK32</f>
        <v>0.66666666666666663</v>
      </c>
      <c r="L38" s="99"/>
      <c r="M38" s="99"/>
      <c r="N38" s="99"/>
      <c r="O38" s="131" t="str">
        <f>Werte_Auswertung!C32</f>
        <v>Rohstoffe</v>
      </c>
      <c r="P38" s="99" t="str">
        <f>Werte_Auswertung!B32</f>
        <v>Rsch</v>
      </c>
      <c r="R38" s="99"/>
      <c r="S38" s="162"/>
      <c r="T38" s="99"/>
      <c r="U38" s="99"/>
      <c r="V38" s="99"/>
      <c r="W38" s="99"/>
      <c r="X38" s="99"/>
      <c r="Y38" s="99"/>
      <c r="Z38" s="99"/>
    </row>
    <row r="39" spans="2:26" ht="30" customHeight="1" x14ac:dyDescent="0.25">
      <c r="B39" s="207">
        <f>Werte_Auswertung!W33</f>
        <v>21</v>
      </c>
      <c r="C39" s="183" t="str">
        <f>Werte_Auswertung!X33</f>
        <v>Abhängigkeit von kritischen Rohstoffen</v>
      </c>
      <c r="D39" s="114">
        <f>Werte_Auswertung!AF33</f>
        <v>3</v>
      </c>
      <c r="E39" s="225">
        <f>Werte_Auswertung!Y33</f>
        <v>0.66666666666666663</v>
      </c>
      <c r="F39" s="99"/>
      <c r="G39" s="100">
        <f>Werte_Auswertung!AG33</f>
        <v>0</v>
      </c>
      <c r="H39" s="100">
        <f>Werte_Auswertung!AH33</f>
        <v>0.33333333333333331</v>
      </c>
      <c r="I39" s="100">
        <f>Werte_Auswertung!AI33</f>
        <v>0</v>
      </c>
      <c r="J39" s="100">
        <f>Werte_Auswertung!AJ33</f>
        <v>0.33333333333333331</v>
      </c>
      <c r="K39" s="100">
        <f>Werte_Auswertung!AK33</f>
        <v>0.33333333333333331</v>
      </c>
      <c r="L39" s="99"/>
      <c r="M39" s="99"/>
      <c r="N39" s="99"/>
      <c r="O39" s="131" t="str">
        <f>Werte_Auswertung!C33</f>
        <v>Rohstoffe</v>
      </c>
      <c r="P39" s="99" t="str">
        <f>Werte_Auswertung!B33</f>
        <v>Rsch</v>
      </c>
      <c r="R39" s="99"/>
      <c r="S39" s="162"/>
      <c r="T39" s="99"/>
      <c r="U39" s="99"/>
      <c r="V39" s="99"/>
      <c r="W39" s="99"/>
      <c r="X39" s="99"/>
      <c r="Y39" s="99"/>
      <c r="Z39" s="99"/>
    </row>
    <row r="40" spans="2:26" ht="30" customHeight="1" x14ac:dyDescent="0.25">
      <c r="B40" s="207">
        <f>Werte_Auswertung!W34</f>
        <v>22</v>
      </c>
      <c r="C40" s="183" t="str">
        <f>Werte_Auswertung!X34</f>
        <v>Wasserverbrauch</v>
      </c>
      <c r="D40" s="114">
        <f>Werte_Auswertung!AF34</f>
        <v>3</v>
      </c>
      <c r="E40" s="225">
        <f>Werte_Auswertung!Y34</f>
        <v>0.66666666666666663</v>
      </c>
      <c r="F40" s="99"/>
      <c r="G40" s="100">
        <f>Werte_Auswertung!AG34</f>
        <v>0</v>
      </c>
      <c r="H40" s="100">
        <f>Werte_Auswertung!AH34</f>
        <v>0.33333333333333331</v>
      </c>
      <c r="I40" s="100">
        <f>Werte_Auswertung!AI34</f>
        <v>0</v>
      </c>
      <c r="J40" s="100">
        <f>Werte_Auswertung!AJ34</f>
        <v>0.33333333333333331</v>
      </c>
      <c r="K40" s="100">
        <f>Werte_Auswertung!AK34</f>
        <v>0.33333333333333331</v>
      </c>
      <c r="L40" s="99"/>
      <c r="M40" s="99"/>
      <c r="N40" s="99"/>
      <c r="O40" s="131" t="str">
        <f>Werte_Auswertung!C34</f>
        <v>Wasser und Gewässer</v>
      </c>
      <c r="P40" s="99" t="str">
        <f>Werte_Auswertung!B34</f>
        <v>Rsch</v>
      </c>
      <c r="R40" s="99"/>
      <c r="S40" s="162"/>
      <c r="T40" s="99"/>
      <c r="U40" s="99"/>
      <c r="V40" s="99"/>
      <c r="W40" s="99"/>
      <c r="X40" s="99"/>
      <c r="Y40" s="99"/>
      <c r="Z40" s="99"/>
    </row>
    <row r="41" spans="2:26" ht="30" customHeight="1" x14ac:dyDescent="0.25">
      <c r="B41" s="207">
        <f>Werte_Auswertung!W35</f>
        <v>23</v>
      </c>
      <c r="C41" s="183" t="str">
        <f>Werte_Auswertung!X35</f>
        <v>Gewässerqualität</v>
      </c>
      <c r="D41" s="114">
        <f>Werte_Auswertung!AF35</f>
        <v>3</v>
      </c>
      <c r="E41" s="225">
        <f>Werte_Auswertung!Y35</f>
        <v>0</v>
      </c>
      <c r="F41" s="99"/>
      <c r="G41" s="100">
        <f>Werte_Auswertung!AG35</f>
        <v>0</v>
      </c>
      <c r="H41" s="100">
        <f>Werte_Auswertung!AH35</f>
        <v>0.33333333333333331</v>
      </c>
      <c r="I41" s="100">
        <f>Werte_Auswertung!AI35</f>
        <v>0.33333333333333331</v>
      </c>
      <c r="J41" s="100">
        <f>Werte_Auswertung!AJ35</f>
        <v>0.33333333333333331</v>
      </c>
      <c r="K41" s="100">
        <f>Werte_Auswertung!AK35</f>
        <v>0</v>
      </c>
      <c r="L41" s="99"/>
      <c r="M41" s="99"/>
      <c r="N41" s="99"/>
      <c r="O41" s="131" t="str">
        <f>Werte_Auswertung!C35</f>
        <v>Wasser und Gewässer</v>
      </c>
      <c r="P41" s="99" t="str">
        <f>Werte_Auswertung!B35</f>
        <v>Rsch</v>
      </c>
      <c r="R41" s="99"/>
      <c r="S41" s="162"/>
      <c r="T41" s="99"/>
      <c r="U41" s="99"/>
      <c r="V41" s="99"/>
      <c r="W41" s="99"/>
      <c r="X41" s="99"/>
      <c r="Y41" s="99"/>
      <c r="Z41" s="99"/>
    </row>
    <row r="42" spans="2:26" ht="30" customHeight="1" x14ac:dyDescent="0.25">
      <c r="B42" s="207">
        <f>Werte_Auswertung!W36</f>
        <v>24</v>
      </c>
      <c r="C42" s="183" t="str">
        <f>Werte_Auswertung!X36</f>
        <v>Treibhausgasemissionen</v>
      </c>
      <c r="D42" s="114">
        <f>Werte_Auswertung!AF36</f>
        <v>3</v>
      </c>
      <c r="E42" s="225">
        <f>Werte_Auswertung!Y36</f>
        <v>-0.33333333333333331</v>
      </c>
      <c r="F42" s="99"/>
      <c r="G42" s="100">
        <f>Werte_Auswertung!AG36</f>
        <v>0</v>
      </c>
      <c r="H42" s="100">
        <f>Werte_Auswertung!AH36</f>
        <v>0.33333333333333331</v>
      </c>
      <c r="I42" s="100">
        <f>Werte_Auswertung!AI36</f>
        <v>0.66666666666666663</v>
      </c>
      <c r="J42" s="100">
        <f>Werte_Auswertung!AJ36</f>
        <v>0</v>
      </c>
      <c r="K42" s="100">
        <f>Werte_Auswertung!AK36</f>
        <v>0</v>
      </c>
      <c r="L42" s="99"/>
      <c r="M42" s="99"/>
      <c r="N42" s="99"/>
      <c r="O42" s="131" t="str">
        <f>Werte_Auswertung!C36</f>
        <v>Emissionen und Abfall</v>
      </c>
      <c r="P42" s="99" t="str">
        <f>Werte_Auswertung!B36</f>
        <v>Rsch</v>
      </c>
      <c r="R42" s="99"/>
      <c r="S42" s="162"/>
      <c r="T42" s="99"/>
      <c r="U42" s="99"/>
      <c r="V42" s="99"/>
      <c r="W42" s="99"/>
      <c r="X42" s="99"/>
      <c r="Y42" s="99"/>
      <c r="Z42" s="99"/>
    </row>
    <row r="43" spans="2:26" ht="30" customHeight="1" x14ac:dyDescent="0.25">
      <c r="B43" s="207">
        <f>Werte_Auswertung!W37</f>
        <v>25</v>
      </c>
      <c r="C43" s="183" t="str">
        <f>Werte_Auswertung!X37</f>
        <v>Emissionen umwelt- und gesundheitsgefährdender Stoffe in Gewässer, Luft, Boden</v>
      </c>
      <c r="D43" s="114">
        <f>Werte_Auswertung!AF37</f>
        <v>3</v>
      </c>
      <c r="E43" s="225">
        <f>Werte_Auswertung!Y37</f>
        <v>-0.66666666666666663</v>
      </c>
      <c r="F43" s="99"/>
      <c r="G43" s="100">
        <f>Werte_Auswertung!AG37</f>
        <v>0.33333333333333331</v>
      </c>
      <c r="H43" s="100">
        <f>Werte_Auswertung!AH37</f>
        <v>0.33333333333333331</v>
      </c>
      <c r="I43" s="100">
        <f>Werte_Auswertung!AI37</f>
        <v>0</v>
      </c>
      <c r="J43" s="100">
        <f>Werte_Auswertung!AJ37</f>
        <v>0.33333333333333331</v>
      </c>
      <c r="K43" s="100">
        <f>Werte_Auswertung!AK37</f>
        <v>0</v>
      </c>
      <c r="L43" s="99"/>
      <c r="M43" s="99"/>
      <c r="N43" s="99"/>
      <c r="O43" s="131" t="str">
        <f>Werte_Auswertung!C37</f>
        <v>Emissionen und Abfall</v>
      </c>
      <c r="P43" s="99" t="str">
        <f>Werte_Auswertung!B37</f>
        <v>Rsch</v>
      </c>
      <c r="R43" s="99"/>
      <c r="S43" s="162"/>
      <c r="T43" s="99"/>
      <c r="U43" s="99"/>
      <c r="V43" s="99"/>
      <c r="W43" s="99"/>
      <c r="X43" s="99"/>
      <c r="Y43" s="99"/>
      <c r="Z43" s="99"/>
    </row>
    <row r="44" spans="2:26" ht="30" customHeight="1" x14ac:dyDescent="0.25">
      <c r="B44" s="207">
        <f>Werte_Auswertung!W38</f>
        <v>26</v>
      </c>
      <c r="C44" s="183" t="str">
        <f>Werte_Auswertung!X38</f>
        <v>Lärmemissionen</v>
      </c>
      <c r="D44" s="114">
        <f>Werte_Auswertung!AF38</f>
        <v>3</v>
      </c>
      <c r="E44" s="225">
        <f>Werte_Auswertung!Y38</f>
        <v>0</v>
      </c>
      <c r="F44" s="99"/>
      <c r="G44" s="100">
        <f>Werte_Auswertung!AG38</f>
        <v>0.33333333333333331</v>
      </c>
      <c r="H44" s="100">
        <f>Werte_Auswertung!AH38</f>
        <v>0</v>
      </c>
      <c r="I44" s="100">
        <f>Werte_Auswertung!AI38</f>
        <v>0</v>
      </c>
      <c r="J44" s="100">
        <f>Werte_Auswertung!AJ38</f>
        <v>0.66666666666666663</v>
      </c>
      <c r="K44" s="100">
        <f>Werte_Auswertung!AK38</f>
        <v>0</v>
      </c>
      <c r="L44" s="99"/>
      <c r="M44" s="99"/>
      <c r="N44" s="99"/>
      <c r="O44" s="131" t="str">
        <f>Werte_Auswertung!C38</f>
        <v>Emissionen und Abfall</v>
      </c>
      <c r="P44" s="99" t="str">
        <f>Werte_Auswertung!B38</f>
        <v>Rsch</v>
      </c>
      <c r="R44" s="99"/>
      <c r="S44" s="162"/>
      <c r="T44" s="99"/>
      <c r="U44" s="99"/>
      <c r="V44" s="99"/>
      <c r="W44" s="99"/>
      <c r="X44" s="99"/>
      <c r="Y44" s="99"/>
      <c r="Z44" s="99"/>
    </row>
    <row r="45" spans="2:26" ht="30" customHeight="1" x14ac:dyDescent="0.25">
      <c r="B45" s="207">
        <f>Werte_Auswertung!W39</f>
        <v>27</v>
      </c>
      <c r="C45" s="183" t="str">
        <f>Werte_Auswertung!X39</f>
        <v>Abfallaufkommen</v>
      </c>
      <c r="D45" s="114">
        <f>Werte_Auswertung!AF39</f>
        <v>3</v>
      </c>
      <c r="E45" s="225">
        <f>Werte_Auswertung!Y39</f>
        <v>0.33333333333333331</v>
      </c>
      <c r="F45" s="99"/>
      <c r="G45" s="100">
        <f>Werte_Auswertung!AG39</f>
        <v>0.33333333333333331</v>
      </c>
      <c r="H45" s="100">
        <f>Werte_Auswertung!AH39</f>
        <v>0</v>
      </c>
      <c r="I45" s="100">
        <f>Werte_Auswertung!AI39</f>
        <v>0</v>
      </c>
      <c r="J45" s="100">
        <f>Werte_Auswertung!AJ39</f>
        <v>0.33333333333333331</v>
      </c>
      <c r="K45" s="100">
        <f>Werte_Auswertung!AK39</f>
        <v>0.33333333333333331</v>
      </c>
      <c r="L45" s="99"/>
      <c r="M45" s="99"/>
      <c r="N45" s="99"/>
      <c r="O45" s="131" t="str">
        <f>Werte_Auswertung!C39</f>
        <v>Emissionen und Abfall</v>
      </c>
      <c r="P45" s="99" t="str">
        <f>Werte_Auswertung!B39</f>
        <v>Rsch</v>
      </c>
      <c r="R45" s="99"/>
      <c r="S45" s="162"/>
      <c r="T45" s="99"/>
      <c r="U45" s="99"/>
      <c r="V45" s="99"/>
      <c r="W45" s="99"/>
      <c r="X45" s="99"/>
      <c r="Y45" s="99"/>
      <c r="Z45" s="99"/>
    </row>
    <row r="46" spans="2:26" ht="30" customHeight="1" x14ac:dyDescent="0.25">
      <c r="B46" s="207">
        <f>Werte_Auswertung!W40</f>
        <v>28</v>
      </c>
      <c r="C46" s="183" t="str">
        <f>Werte_Auswertung!X40</f>
        <v xml:space="preserve">Besonders geschützte Lebensräume und Arten </v>
      </c>
      <c r="D46" s="114">
        <f>Werte_Auswertung!AF40</f>
        <v>5</v>
      </c>
      <c r="E46" s="225">
        <f>Werte_Auswertung!Y40</f>
        <v>1.2</v>
      </c>
      <c r="F46" s="99"/>
      <c r="G46" s="100">
        <f>Werte_Auswertung!AG40</f>
        <v>0</v>
      </c>
      <c r="H46" s="100">
        <f>Werte_Auswertung!AH40</f>
        <v>0</v>
      </c>
      <c r="I46" s="100">
        <f>Werte_Auswertung!AI40</f>
        <v>0.2</v>
      </c>
      <c r="J46" s="100">
        <f>Werte_Auswertung!AJ40</f>
        <v>0.4</v>
      </c>
      <c r="K46" s="100">
        <f>Werte_Auswertung!AK40</f>
        <v>0.4</v>
      </c>
      <c r="L46" s="99"/>
      <c r="M46" s="99"/>
      <c r="N46" s="99"/>
      <c r="O46" s="131" t="str">
        <f>Werte_Auswertung!C40</f>
        <v>Lebensräume und Arten</v>
      </c>
      <c r="P46" s="99" t="str">
        <f>Werte_Auswertung!B40</f>
        <v>Rsch</v>
      </c>
      <c r="R46" s="99"/>
      <c r="S46" s="162"/>
      <c r="T46" s="99"/>
      <c r="U46" s="99"/>
      <c r="V46" s="99"/>
      <c r="W46" s="99"/>
      <c r="X46" s="99"/>
      <c r="Y46" s="99"/>
      <c r="Z46" s="99"/>
    </row>
    <row r="47" spans="2:26" ht="30" customHeight="1" x14ac:dyDescent="0.25">
      <c r="B47" s="207">
        <f>Werte_Auswertung!W41</f>
        <v>29</v>
      </c>
      <c r="C47" s="183" t="str">
        <f>Werte_Auswertung!X41</f>
        <v>Alternative Flächenpotenziale</v>
      </c>
      <c r="D47" s="114">
        <f>Werte_Auswertung!AF41</f>
        <v>3</v>
      </c>
      <c r="E47" s="225">
        <f>Werte_Auswertung!Y41</f>
        <v>1.3333333333333333</v>
      </c>
      <c r="F47" s="99"/>
      <c r="G47" s="100">
        <f>Werte_Auswertung!AG41</f>
        <v>0</v>
      </c>
      <c r="H47" s="100">
        <f>Werte_Auswertung!AH41</f>
        <v>0</v>
      </c>
      <c r="I47" s="100">
        <f>Werte_Auswertung!AI41</f>
        <v>0</v>
      </c>
      <c r="J47" s="100">
        <f>Werte_Auswertung!AJ41</f>
        <v>0.66666666666666663</v>
      </c>
      <c r="K47" s="100">
        <f>Werte_Auswertung!AK41</f>
        <v>0.33333333333333331</v>
      </c>
      <c r="L47" s="99"/>
      <c r="M47" s="99"/>
      <c r="N47" s="99"/>
      <c r="O47" s="131" t="str">
        <f>Werte_Auswertung!C41</f>
        <v>Nicht stoffgebundene Potenziale</v>
      </c>
      <c r="P47" s="99" t="str">
        <f>Werte_Auswertung!B41</f>
        <v>Rsch</v>
      </c>
      <c r="R47" s="99"/>
      <c r="S47" s="162"/>
      <c r="T47" s="99"/>
      <c r="U47" s="99"/>
      <c r="V47" s="99"/>
      <c r="W47" s="99"/>
      <c r="X47" s="99"/>
      <c r="Y47" s="99"/>
      <c r="Z47" s="99"/>
    </row>
    <row r="48" spans="2:26" ht="30" customHeight="1" x14ac:dyDescent="0.25">
      <c r="B48" s="207" t="str">
        <f>Werte_Auswertung!W42</f>
        <v/>
      </c>
      <c r="C48" s="183" t="str">
        <f>Werte_Auswertung!X42</f>
        <v/>
      </c>
      <c r="D48" s="114" t="str">
        <f>Werte_Auswertung!AF42</f>
        <v/>
      </c>
      <c r="E48" s="225" t="str">
        <f>Werte_Auswertung!Y42</f>
        <v/>
      </c>
      <c r="F48" s="99"/>
      <c r="G48" s="100" t="str">
        <f>Werte_Auswertung!AG42</f>
        <v/>
      </c>
      <c r="H48" s="100" t="str">
        <f>Werte_Auswertung!AH42</f>
        <v/>
      </c>
      <c r="I48" s="100" t="str">
        <f>Werte_Auswertung!AI42</f>
        <v/>
      </c>
      <c r="J48" s="100" t="str">
        <f>Werte_Auswertung!AJ42</f>
        <v/>
      </c>
      <c r="K48" s="100" t="str">
        <f>Werte_Auswertung!AK42</f>
        <v/>
      </c>
      <c r="L48" s="99"/>
      <c r="M48" s="99"/>
      <c r="N48" s="99"/>
      <c r="O48" s="131" t="str">
        <f>Werte_Auswertung!C42</f>
        <v/>
      </c>
      <c r="P48" s="99" t="str">
        <f>Werte_Auswertung!B42</f>
        <v/>
      </c>
      <c r="R48" s="99"/>
      <c r="S48" s="162"/>
      <c r="T48" s="99"/>
      <c r="U48" s="99"/>
      <c r="V48" s="99"/>
      <c r="W48" s="99"/>
      <c r="X48" s="99"/>
      <c r="Y48" s="99"/>
      <c r="Z48" s="99"/>
    </row>
    <row r="49" spans="2:26" ht="30" customHeight="1" x14ac:dyDescent="0.25">
      <c r="B49" s="207" t="str">
        <f>Werte_Auswertung!W43</f>
        <v/>
      </c>
      <c r="C49" s="183" t="str">
        <f>Werte_Auswertung!X43</f>
        <v/>
      </c>
      <c r="D49" s="114" t="str">
        <f>Werte_Auswertung!AF43</f>
        <v/>
      </c>
      <c r="E49" s="225" t="str">
        <f>Werte_Auswertung!Y43</f>
        <v/>
      </c>
      <c r="F49" s="99"/>
      <c r="G49" s="100" t="str">
        <f>Werte_Auswertung!AG43</f>
        <v/>
      </c>
      <c r="H49" s="100" t="str">
        <f>Werte_Auswertung!AH43</f>
        <v/>
      </c>
      <c r="I49" s="100" t="str">
        <f>Werte_Auswertung!AI43</f>
        <v/>
      </c>
      <c r="J49" s="100" t="str">
        <f>Werte_Auswertung!AJ43</f>
        <v/>
      </c>
      <c r="K49" s="100" t="str">
        <f>Werte_Auswertung!AK43</f>
        <v/>
      </c>
      <c r="L49" s="99"/>
      <c r="M49" s="99"/>
      <c r="N49" s="99"/>
      <c r="O49" s="131" t="str">
        <f>Werte_Auswertung!C43</f>
        <v/>
      </c>
      <c r="P49" s="99" t="str">
        <f>Werte_Auswertung!B43</f>
        <v/>
      </c>
      <c r="R49" s="99"/>
      <c r="S49" s="162"/>
      <c r="T49" s="99"/>
      <c r="U49" s="99"/>
      <c r="V49" s="99"/>
      <c r="W49" s="99"/>
      <c r="X49" s="99"/>
      <c r="Y49" s="99"/>
      <c r="Z49" s="99"/>
    </row>
    <row r="50" spans="2:26" ht="30" customHeight="1" x14ac:dyDescent="0.25">
      <c r="B50" s="207" t="str">
        <f>Werte_Auswertung!W44</f>
        <v/>
      </c>
      <c r="C50" s="183" t="str">
        <f>Werte_Auswertung!X44</f>
        <v/>
      </c>
      <c r="D50" s="114" t="str">
        <f>Werte_Auswertung!AF44</f>
        <v/>
      </c>
      <c r="E50" s="225" t="str">
        <f>Werte_Auswertung!Y44</f>
        <v/>
      </c>
      <c r="F50" s="99"/>
      <c r="G50" s="100" t="str">
        <f>Werte_Auswertung!AG44</f>
        <v/>
      </c>
      <c r="H50" s="100" t="str">
        <f>Werte_Auswertung!AH44</f>
        <v/>
      </c>
      <c r="I50" s="100" t="str">
        <f>Werte_Auswertung!AI44</f>
        <v/>
      </c>
      <c r="J50" s="100" t="str">
        <f>Werte_Auswertung!AJ44</f>
        <v/>
      </c>
      <c r="K50" s="100" t="str">
        <f>Werte_Auswertung!AK44</f>
        <v/>
      </c>
      <c r="L50" s="99"/>
      <c r="M50" s="99"/>
      <c r="N50" s="99"/>
      <c r="O50" s="131" t="str">
        <f>Werte_Auswertung!C44</f>
        <v/>
      </c>
      <c r="P50" s="99" t="str">
        <f>Werte_Auswertung!B44</f>
        <v/>
      </c>
      <c r="R50" s="99"/>
      <c r="S50" s="162"/>
      <c r="T50" s="99"/>
      <c r="U50" s="99"/>
      <c r="V50" s="99"/>
      <c r="W50" s="99"/>
      <c r="X50" s="99"/>
      <c r="Y50" s="99"/>
      <c r="Z50" s="99"/>
    </row>
    <row r="51" spans="2:26" ht="30" customHeight="1" x14ac:dyDescent="0.25">
      <c r="B51" s="207" t="str">
        <f>Werte_Auswertung!W45</f>
        <v/>
      </c>
      <c r="C51" s="183" t="str">
        <f>Werte_Auswertung!X45</f>
        <v/>
      </c>
      <c r="D51" s="114" t="str">
        <f>Werte_Auswertung!AF45</f>
        <v/>
      </c>
      <c r="E51" s="225" t="str">
        <f>Werte_Auswertung!Y45</f>
        <v/>
      </c>
      <c r="F51" s="99"/>
      <c r="G51" s="100" t="str">
        <f>Werte_Auswertung!AG45</f>
        <v/>
      </c>
      <c r="H51" s="100" t="str">
        <f>Werte_Auswertung!AH45</f>
        <v/>
      </c>
      <c r="I51" s="100" t="str">
        <f>Werte_Auswertung!AI45</f>
        <v/>
      </c>
      <c r="J51" s="100" t="str">
        <f>Werte_Auswertung!AJ45</f>
        <v/>
      </c>
      <c r="K51" s="100" t="str">
        <f>Werte_Auswertung!AK45</f>
        <v/>
      </c>
      <c r="L51" s="99"/>
      <c r="M51" s="99"/>
      <c r="N51" s="99"/>
      <c r="O51" s="131" t="str">
        <f>Werte_Auswertung!C45</f>
        <v/>
      </c>
      <c r="P51" s="99" t="str">
        <f>Werte_Auswertung!B45</f>
        <v/>
      </c>
      <c r="R51" s="99"/>
      <c r="S51" s="162"/>
      <c r="T51" s="99"/>
      <c r="U51" s="99"/>
      <c r="V51" s="99"/>
      <c r="W51" s="99"/>
      <c r="X51" s="99"/>
      <c r="Y51" s="99"/>
      <c r="Z51" s="99"/>
    </row>
    <row r="52" spans="2:26" ht="30" customHeight="1" x14ac:dyDescent="0.25">
      <c r="B52" s="207" t="str">
        <f>Werte_Auswertung!W46</f>
        <v/>
      </c>
      <c r="C52" s="183" t="str">
        <f>Werte_Auswertung!X46</f>
        <v/>
      </c>
      <c r="D52" s="114" t="str">
        <f>Werte_Auswertung!AF46</f>
        <v/>
      </c>
      <c r="E52" s="225" t="str">
        <f>Werte_Auswertung!Y46</f>
        <v/>
      </c>
      <c r="F52" s="99"/>
      <c r="G52" s="100" t="str">
        <f>Werte_Auswertung!AG46</f>
        <v/>
      </c>
      <c r="H52" s="100" t="str">
        <f>Werte_Auswertung!AH46</f>
        <v/>
      </c>
      <c r="I52" s="100" t="str">
        <f>Werte_Auswertung!AI46</f>
        <v/>
      </c>
      <c r="J52" s="100" t="str">
        <f>Werte_Auswertung!AJ46</f>
        <v/>
      </c>
      <c r="K52" s="100" t="str">
        <f>Werte_Auswertung!AK46</f>
        <v/>
      </c>
      <c r="L52" s="99"/>
      <c r="M52" s="99"/>
      <c r="N52" s="99"/>
      <c r="O52" s="131" t="str">
        <f>Werte_Auswertung!C46</f>
        <v/>
      </c>
      <c r="P52" s="99" t="str">
        <f>Werte_Auswertung!B46</f>
        <v/>
      </c>
      <c r="R52" s="99"/>
      <c r="S52" s="162"/>
      <c r="T52" s="99"/>
      <c r="U52" s="99"/>
      <c r="V52" s="99"/>
      <c r="W52" s="99"/>
      <c r="X52" s="99"/>
      <c r="Y52" s="99"/>
      <c r="Z52" s="99"/>
    </row>
    <row r="53" spans="2:26" ht="30" customHeight="1" x14ac:dyDescent="0.25">
      <c r="B53" s="207" t="str">
        <f>Werte_Auswertung!W47</f>
        <v/>
      </c>
      <c r="C53" s="183" t="str">
        <f>Werte_Auswertung!X47</f>
        <v/>
      </c>
      <c r="D53" s="114" t="str">
        <f>Werte_Auswertung!AF47</f>
        <v/>
      </c>
      <c r="E53" s="225" t="str">
        <f>Werte_Auswertung!Y47</f>
        <v/>
      </c>
      <c r="F53" s="99"/>
      <c r="G53" s="100" t="str">
        <f>Werte_Auswertung!AG47</f>
        <v/>
      </c>
      <c r="H53" s="100" t="str">
        <f>Werte_Auswertung!AH47</f>
        <v/>
      </c>
      <c r="I53" s="100" t="str">
        <f>Werte_Auswertung!AI47</f>
        <v/>
      </c>
      <c r="J53" s="100" t="str">
        <f>Werte_Auswertung!AJ47</f>
        <v/>
      </c>
      <c r="K53" s="100" t="str">
        <f>Werte_Auswertung!AK47</f>
        <v/>
      </c>
      <c r="L53" s="99"/>
      <c r="M53" s="99"/>
      <c r="N53" s="99"/>
      <c r="O53" s="131" t="str">
        <f>Werte_Auswertung!C47</f>
        <v/>
      </c>
      <c r="P53" s="99" t="str">
        <f>Werte_Auswertung!B47</f>
        <v/>
      </c>
      <c r="R53" s="99"/>
      <c r="S53" s="162"/>
      <c r="T53" s="99"/>
      <c r="U53" s="99"/>
      <c r="V53" s="99"/>
      <c r="W53" s="99"/>
      <c r="X53" s="99"/>
      <c r="Y53" s="99"/>
      <c r="Z53" s="99"/>
    </row>
    <row r="54" spans="2:26" s="175" customFormat="1" ht="5.0999999999999996" customHeight="1" x14ac:dyDescent="0.25">
      <c r="D54" s="176"/>
      <c r="E54" s="177"/>
      <c r="F54" s="177"/>
      <c r="G54" s="178"/>
      <c r="H54" s="179"/>
      <c r="I54" s="180"/>
      <c r="J54" s="180"/>
      <c r="K54" s="179"/>
      <c r="S54" s="181"/>
    </row>
    <row r="55" spans="2:26" x14ac:dyDescent="0.25">
      <c r="B55" s="209" t="s">
        <v>93</v>
      </c>
      <c r="C55" s="209"/>
    </row>
  </sheetData>
  <sheetProtection algorithmName="SHA-512" hashValue="PuX7VGW+TaO+XfPqCIPGZF4vH63m+XouFBxaQnBBggYxufnIpQy93tteM3QlVZYHCsJZIcFw9q3ywLc8qCVI1A==" saltValue="DXn16eqJnKlIRsLT0d4zVQ==" spinCount="100000" sheet="1" objects="1" scenarios="1"/>
  <customSheetViews>
    <customSheetView guid="{46FA8FB2-CEEC-41E4-BFE0-0649DAC6661A}" showGridLines="0" showRowCol="0" topLeftCell="A2">
      <selection activeCell="AG2" sqref="AG2"/>
      <pageMargins left="0.70866141732283472" right="0.70866141732283472" top="0.78740157480314965" bottom="0.78740157480314965" header="0.31496062992125984" footer="0.31496062992125984"/>
      <pageSetup paperSize="9" scale="68" fitToHeight="3" orientation="landscape" r:id="rId1"/>
    </customSheetView>
  </customSheetViews>
  <mergeCells count="2">
    <mergeCell ref="P11:Q11"/>
    <mergeCell ref="D10:D11"/>
  </mergeCells>
  <conditionalFormatting sqref="F19">
    <cfRule type="top10" dxfId="190" priority="84" rank="1"/>
  </conditionalFormatting>
  <conditionalFormatting sqref="G13:K13">
    <cfRule type="top10" dxfId="189" priority="45" rank="1"/>
  </conditionalFormatting>
  <conditionalFormatting sqref="G14:K14">
    <cfRule type="top10" dxfId="188" priority="44" rank="1"/>
  </conditionalFormatting>
  <conditionalFormatting sqref="G15:K15">
    <cfRule type="top10" dxfId="187" priority="43" rank="1"/>
  </conditionalFormatting>
  <conditionalFormatting sqref="G16:K16">
    <cfRule type="top10" dxfId="186" priority="42" rank="1"/>
  </conditionalFormatting>
  <conditionalFormatting sqref="G17:K17">
    <cfRule type="top10" dxfId="185" priority="41" rank="1"/>
  </conditionalFormatting>
  <conditionalFormatting sqref="G18:K18">
    <cfRule type="top10" dxfId="184" priority="40" rank="1"/>
  </conditionalFormatting>
  <conditionalFormatting sqref="G19:K19">
    <cfRule type="top10" dxfId="183" priority="39" rank="1"/>
  </conditionalFormatting>
  <conditionalFormatting sqref="G20:K20">
    <cfRule type="top10" dxfId="182" priority="38" rank="1"/>
  </conditionalFormatting>
  <conditionalFormatting sqref="G21:K21">
    <cfRule type="top10" dxfId="181" priority="37" rank="1"/>
  </conditionalFormatting>
  <conditionalFormatting sqref="G22:K22">
    <cfRule type="top10" dxfId="180" priority="36" rank="1"/>
  </conditionalFormatting>
  <conditionalFormatting sqref="G23:K23">
    <cfRule type="top10" dxfId="179" priority="35" rank="1"/>
  </conditionalFormatting>
  <conditionalFormatting sqref="G24:K24">
    <cfRule type="top10" dxfId="178" priority="34" rank="1"/>
  </conditionalFormatting>
  <conditionalFormatting sqref="G25:K25">
    <cfRule type="top10" dxfId="177" priority="33" rank="1"/>
  </conditionalFormatting>
  <conditionalFormatting sqref="G26:K26">
    <cfRule type="top10" dxfId="176" priority="32" rank="1"/>
  </conditionalFormatting>
  <conditionalFormatting sqref="G27:K27">
    <cfRule type="top10" dxfId="175" priority="31" rank="1"/>
  </conditionalFormatting>
  <conditionalFormatting sqref="G28:K28">
    <cfRule type="top10" dxfId="174" priority="30" rank="1"/>
  </conditionalFormatting>
  <conditionalFormatting sqref="G29:K29">
    <cfRule type="top10" dxfId="173" priority="29" rank="1"/>
  </conditionalFormatting>
  <conditionalFormatting sqref="G30:K30">
    <cfRule type="top10" dxfId="172" priority="28" rank="1"/>
  </conditionalFormatting>
  <conditionalFormatting sqref="G31:K31">
    <cfRule type="top10" dxfId="171" priority="27" rank="1"/>
  </conditionalFormatting>
  <conditionalFormatting sqref="G32:K32">
    <cfRule type="top10" dxfId="170" priority="26" rank="1"/>
  </conditionalFormatting>
  <conditionalFormatting sqref="G33:K33">
    <cfRule type="top10" dxfId="169" priority="25" rank="1"/>
  </conditionalFormatting>
  <conditionalFormatting sqref="G34:K34">
    <cfRule type="top10" dxfId="168" priority="24" rank="1"/>
  </conditionalFormatting>
  <conditionalFormatting sqref="G35:K35">
    <cfRule type="top10" dxfId="167" priority="23" rank="1"/>
  </conditionalFormatting>
  <conditionalFormatting sqref="G36:K36">
    <cfRule type="top10" dxfId="166" priority="22" rank="1"/>
  </conditionalFormatting>
  <conditionalFormatting sqref="G37:K37">
    <cfRule type="top10" dxfId="165" priority="21" rank="1"/>
  </conditionalFormatting>
  <conditionalFormatting sqref="G38:K38">
    <cfRule type="top10" dxfId="164" priority="20" rank="1"/>
  </conditionalFormatting>
  <conditionalFormatting sqref="G39:K39">
    <cfRule type="top10" dxfId="163" priority="19" rank="1"/>
  </conditionalFormatting>
  <conditionalFormatting sqref="G40:K40">
    <cfRule type="top10" dxfId="162" priority="18" rank="1"/>
  </conditionalFormatting>
  <conditionalFormatting sqref="G41:K41">
    <cfRule type="top10" dxfId="161" priority="17" rank="1"/>
  </conditionalFormatting>
  <conditionalFormatting sqref="G42:K42">
    <cfRule type="top10" dxfId="160" priority="16" rank="1"/>
  </conditionalFormatting>
  <conditionalFormatting sqref="G43:K43">
    <cfRule type="top10" dxfId="159" priority="15" rank="1"/>
  </conditionalFormatting>
  <conditionalFormatting sqref="G44:K44">
    <cfRule type="top10" dxfId="158" priority="14" rank="1"/>
  </conditionalFormatting>
  <conditionalFormatting sqref="G45:K45">
    <cfRule type="top10" dxfId="157" priority="13" rank="1"/>
  </conditionalFormatting>
  <conditionalFormatting sqref="G46:K46">
    <cfRule type="top10" dxfId="156" priority="12" rank="1"/>
  </conditionalFormatting>
  <conditionalFormatting sqref="G47:K47">
    <cfRule type="top10" dxfId="155" priority="11" rank="1"/>
  </conditionalFormatting>
  <conditionalFormatting sqref="G48:K48">
    <cfRule type="top10" dxfId="154" priority="6" rank="1"/>
  </conditionalFormatting>
  <conditionalFormatting sqref="G49:K49">
    <cfRule type="top10" dxfId="153" priority="5" rank="1"/>
  </conditionalFormatting>
  <conditionalFormatting sqref="G50:K50">
    <cfRule type="top10" dxfId="152" priority="4" rank="1"/>
  </conditionalFormatting>
  <conditionalFormatting sqref="G51:K51">
    <cfRule type="top10" dxfId="151" priority="3" rank="1"/>
  </conditionalFormatting>
  <conditionalFormatting sqref="G52:K52">
    <cfRule type="top10" dxfId="150" priority="2" rank="1"/>
  </conditionalFormatting>
  <conditionalFormatting sqref="G53:K53">
    <cfRule type="top10" dxfId="149" priority="1" rank="1"/>
  </conditionalFormatting>
  <pageMargins left="0.70866141732283472" right="0.70866141732283472" top="0.78740157480314965" bottom="0.78740157480314965" header="0.31496062992125984" footer="0.31496062992125984"/>
  <pageSetup paperSize="9" scale="68" fitToHeight="3"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103" id="{728C78BE-C194-410B-B2FB-C4D65E7B221E}">
            <xm:f>$P13=DROPDOWN!$J$8</xm:f>
            <x14:dxf>
              <fill>
                <patternFill>
                  <bgColor theme="4"/>
                </patternFill>
              </fill>
            </x14:dxf>
          </x14:cfRule>
          <xm:sqref>Q13:Q53 B13:B53</xm:sqref>
        </x14:conditionalFormatting>
        <x14:conditionalFormatting xmlns:xm="http://schemas.microsoft.com/office/excel/2006/main">
          <x14:cfRule type="expression" priority="101" id="{B3479675-86CE-4080-9F79-53A3C7BFAD66}">
            <xm:f>$P13=DROPDOWN!$J$10</xm:f>
            <x14:dxf>
              <fill>
                <patternFill>
                  <bgColor theme="9"/>
                </patternFill>
              </fill>
            </x14:dxf>
          </x14:cfRule>
          <x14:cfRule type="expression" priority="102" id="{DB8ECCCD-9DDB-4977-80D9-D41A4B97F74A}">
            <xm:f>$P13=DROPDOWN!$J$9</xm:f>
            <x14:dxf>
              <fill>
                <patternFill>
                  <bgColor theme="5"/>
                </patternFill>
              </fill>
            </x14:dxf>
          </x14:cfRule>
          <xm:sqref>Q13:Q53 B13:B53</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high="1" xr2:uid="{00000000-0003-0000-0F00-000000000000}">
          <x14:colorSeries theme="0" tint="-0.34998626667073579"/>
          <x14:colorNegative rgb="FFD00000"/>
          <x14:colorAxis rgb="FF000000"/>
          <x14:colorMarkers rgb="FFD00000"/>
          <x14:colorFirst rgb="FFD00000"/>
          <x14:colorLast rgb="FFD00000"/>
          <x14:colorHigh theme="1" tint="0.34998626667073579"/>
          <x14:colorLow rgb="FFD00000"/>
          <x14:sparklines>
            <x14:sparkline>
              <xm:f>'6b_Ergebnis-AlleZahlen'!G13:K13</xm:f>
              <xm:sqref>M13</xm:sqref>
            </x14:sparkline>
            <x14:sparkline>
              <xm:f>'6b_Ergebnis-AlleZahlen'!G14:K14</xm:f>
              <xm:sqref>M14</xm:sqref>
            </x14:sparkline>
            <x14:sparkline>
              <xm:f>'6b_Ergebnis-AlleZahlen'!G15:K15</xm:f>
              <xm:sqref>M15</xm:sqref>
            </x14:sparkline>
            <x14:sparkline>
              <xm:f>'6b_Ergebnis-AlleZahlen'!G16:K16</xm:f>
              <xm:sqref>M16</xm:sqref>
            </x14:sparkline>
            <x14:sparkline>
              <xm:f>'6b_Ergebnis-AlleZahlen'!G17:K17</xm:f>
              <xm:sqref>M17</xm:sqref>
            </x14:sparkline>
            <x14:sparkline>
              <xm:f>'6b_Ergebnis-AlleZahlen'!G18:K18</xm:f>
              <xm:sqref>M18</xm:sqref>
            </x14:sparkline>
            <x14:sparkline>
              <xm:f>'6b_Ergebnis-AlleZahlen'!G19:K19</xm:f>
              <xm:sqref>M19</xm:sqref>
            </x14:sparkline>
            <x14:sparkline>
              <xm:f>'6b_Ergebnis-AlleZahlen'!G20:K20</xm:f>
              <xm:sqref>M20</xm:sqref>
            </x14:sparkline>
            <x14:sparkline>
              <xm:f>'6b_Ergebnis-AlleZahlen'!G21:K21</xm:f>
              <xm:sqref>M21</xm:sqref>
            </x14:sparkline>
            <x14:sparkline>
              <xm:f>'6b_Ergebnis-AlleZahlen'!G22:K22</xm:f>
              <xm:sqref>M22</xm:sqref>
            </x14:sparkline>
            <x14:sparkline>
              <xm:f>'6b_Ergebnis-AlleZahlen'!G23:K23</xm:f>
              <xm:sqref>M23</xm:sqref>
            </x14:sparkline>
            <x14:sparkline>
              <xm:f>'6b_Ergebnis-AlleZahlen'!G24:K24</xm:f>
              <xm:sqref>M24</xm:sqref>
            </x14:sparkline>
            <x14:sparkline>
              <xm:f>'6b_Ergebnis-AlleZahlen'!G25:K25</xm:f>
              <xm:sqref>M25</xm:sqref>
            </x14:sparkline>
            <x14:sparkline>
              <xm:f>'6b_Ergebnis-AlleZahlen'!G26:K26</xm:f>
              <xm:sqref>M26</xm:sqref>
            </x14:sparkline>
            <x14:sparkline>
              <xm:f>'6b_Ergebnis-AlleZahlen'!G27:K27</xm:f>
              <xm:sqref>M27</xm:sqref>
            </x14:sparkline>
            <x14:sparkline>
              <xm:f>'6b_Ergebnis-AlleZahlen'!G28:K28</xm:f>
              <xm:sqref>M28</xm:sqref>
            </x14:sparkline>
            <x14:sparkline>
              <xm:f>'6b_Ergebnis-AlleZahlen'!G29:K29</xm:f>
              <xm:sqref>M29</xm:sqref>
            </x14:sparkline>
            <x14:sparkline>
              <xm:f>'6b_Ergebnis-AlleZahlen'!G30:K30</xm:f>
              <xm:sqref>M30</xm:sqref>
            </x14:sparkline>
            <x14:sparkline>
              <xm:f>'6b_Ergebnis-AlleZahlen'!G31:K31</xm:f>
              <xm:sqref>M31</xm:sqref>
            </x14:sparkline>
            <x14:sparkline>
              <xm:f>'6b_Ergebnis-AlleZahlen'!G32:K32</xm:f>
              <xm:sqref>M32</xm:sqref>
            </x14:sparkline>
            <x14:sparkline>
              <xm:f>'6b_Ergebnis-AlleZahlen'!G33:K33</xm:f>
              <xm:sqref>M33</xm:sqref>
            </x14:sparkline>
            <x14:sparkline>
              <xm:f>'6b_Ergebnis-AlleZahlen'!G34:K34</xm:f>
              <xm:sqref>M34</xm:sqref>
            </x14:sparkline>
            <x14:sparkline>
              <xm:f>'6b_Ergebnis-AlleZahlen'!G35:K35</xm:f>
              <xm:sqref>M35</xm:sqref>
            </x14:sparkline>
            <x14:sparkline>
              <xm:f>'6b_Ergebnis-AlleZahlen'!G36:K36</xm:f>
              <xm:sqref>M36</xm:sqref>
            </x14:sparkline>
            <x14:sparkline>
              <xm:f>'6b_Ergebnis-AlleZahlen'!G37:K37</xm:f>
              <xm:sqref>M37</xm:sqref>
            </x14:sparkline>
            <x14:sparkline>
              <xm:f>'6b_Ergebnis-AlleZahlen'!G38:K38</xm:f>
              <xm:sqref>M38</xm:sqref>
            </x14:sparkline>
            <x14:sparkline>
              <xm:f>'6b_Ergebnis-AlleZahlen'!G39:K39</xm:f>
              <xm:sqref>M39</xm:sqref>
            </x14:sparkline>
            <x14:sparkline>
              <xm:f>'6b_Ergebnis-AlleZahlen'!G40:K40</xm:f>
              <xm:sqref>M40</xm:sqref>
            </x14:sparkline>
            <x14:sparkline>
              <xm:f>'6b_Ergebnis-AlleZahlen'!G41:K41</xm:f>
              <xm:sqref>M41</xm:sqref>
            </x14:sparkline>
            <x14:sparkline>
              <xm:f>'6b_Ergebnis-AlleZahlen'!G42:K42</xm:f>
              <xm:sqref>M42</xm:sqref>
            </x14:sparkline>
            <x14:sparkline>
              <xm:f>'6b_Ergebnis-AlleZahlen'!G43:K43</xm:f>
              <xm:sqref>M43</xm:sqref>
            </x14:sparkline>
            <x14:sparkline>
              <xm:f>'6b_Ergebnis-AlleZahlen'!G44:K44</xm:f>
              <xm:sqref>M44</xm:sqref>
            </x14:sparkline>
            <x14:sparkline>
              <xm:f>'6b_Ergebnis-AlleZahlen'!G45:K45</xm:f>
              <xm:sqref>M45</xm:sqref>
            </x14:sparkline>
            <x14:sparkline>
              <xm:f>'6b_Ergebnis-AlleZahlen'!G46:K46</xm:f>
              <xm:sqref>M46</xm:sqref>
            </x14:sparkline>
            <x14:sparkline>
              <xm:f>'6b_Ergebnis-AlleZahlen'!G47:K47</xm:f>
              <xm:sqref>M47</xm:sqref>
            </x14:sparkline>
            <x14:sparkline>
              <xm:f>'6b_Ergebnis-AlleZahlen'!G48:K48</xm:f>
              <xm:sqref>M48</xm:sqref>
            </x14:sparkline>
            <x14:sparkline>
              <xm:f>'6b_Ergebnis-AlleZahlen'!G49:K49</xm:f>
              <xm:sqref>M49</xm:sqref>
            </x14:sparkline>
            <x14:sparkline>
              <xm:f>'6b_Ergebnis-AlleZahlen'!G50:K50</xm:f>
              <xm:sqref>M50</xm:sqref>
            </x14:sparkline>
            <x14:sparkline>
              <xm:f>'6b_Ergebnis-AlleZahlen'!G51:K51</xm:f>
              <xm:sqref>M51</xm:sqref>
            </x14:sparkline>
            <x14:sparkline>
              <xm:f>'6b_Ergebnis-AlleZahlen'!G52:K52</xm:f>
              <xm:sqref>M52</xm:sqref>
            </x14:sparkline>
            <x14:sparkline>
              <xm:f>'6b_Ergebnis-AlleZahlen'!G53:K53</xm:f>
              <xm:sqref>M53</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B1:AB41"/>
  <sheetViews>
    <sheetView showGridLines="0" showRowColHeaders="0" topLeftCell="A2" zoomScaleNormal="100" workbookViewId="0">
      <selection activeCell="P14" sqref="P14"/>
    </sheetView>
  </sheetViews>
  <sheetFormatPr baseColWidth="10" defaultColWidth="11.42578125" defaultRowHeight="15" x14ac:dyDescent="0.25"/>
  <cols>
    <col min="1" max="1" width="1.5703125" style="4" customWidth="1"/>
    <col min="2" max="2" width="27.140625" style="4" customWidth="1"/>
    <col min="3" max="3" width="4.42578125" style="4" hidden="1" customWidth="1"/>
    <col min="4" max="4" width="40" style="5" customWidth="1"/>
    <col min="5" max="5" width="12.85546875" style="5" customWidth="1"/>
    <col min="6" max="6" width="10.5703125" style="5" customWidth="1"/>
    <col min="7" max="7" width="1.5703125" style="5" customWidth="1"/>
    <col min="8" max="12" width="6.85546875" style="7" customWidth="1"/>
    <col min="13" max="13" width="2.5703125" style="4" customWidth="1"/>
    <col min="14" max="28" width="10.5703125" style="4" customWidth="1"/>
    <col min="29" max="16384" width="11.42578125" style="4"/>
  </cols>
  <sheetData>
    <row r="1" spans="2:28" s="62" customFormat="1" hidden="1" x14ac:dyDescent="0.25">
      <c r="B1" s="25"/>
      <c r="D1" s="32"/>
      <c r="E1" s="32"/>
      <c r="F1" s="32"/>
      <c r="G1" s="32"/>
      <c r="H1" s="101"/>
      <c r="I1" s="101"/>
      <c r="J1" s="101"/>
      <c r="K1" s="101"/>
      <c r="L1" s="101"/>
    </row>
    <row r="2" spans="2:28" s="73" customFormat="1" ht="20.100000000000001" customHeight="1" x14ac:dyDescent="0.25">
      <c r="B2" s="76" t="s">
        <v>339</v>
      </c>
    </row>
    <row r="3" spans="2:28" s="52" customFormat="1" ht="15" customHeight="1" x14ac:dyDescent="0.25">
      <c r="B3" s="345" t="s">
        <v>48</v>
      </c>
      <c r="H3" s="105"/>
      <c r="I3" s="106"/>
      <c r="J3" s="106"/>
      <c r="K3" s="106"/>
      <c r="L3" s="106"/>
    </row>
    <row r="4" spans="2:28" s="52" customFormat="1" ht="21" customHeight="1" x14ac:dyDescent="0.35">
      <c r="B4" s="341" t="str">
        <f>CONCATENATE('Ihre Notizen'!B4," ",'0_Allg_Eingaben'!C15,"")</f>
        <v>Prozessbegleitende Nachhaltigkeitsbewertung Muster</v>
      </c>
      <c r="H4" s="105"/>
      <c r="I4" s="57"/>
      <c r="J4" s="107"/>
      <c r="K4" s="107"/>
      <c r="L4" s="106"/>
    </row>
    <row r="5" spans="2:28" s="52" customFormat="1" ht="3.95" customHeight="1" x14ac:dyDescent="0.25">
      <c r="C5" s="58"/>
      <c r="D5" s="59"/>
      <c r="E5" s="59"/>
      <c r="F5" s="59"/>
      <c r="G5" s="59"/>
      <c r="H5" s="105"/>
      <c r="I5" s="106"/>
      <c r="J5" s="107"/>
      <c r="K5" s="107"/>
      <c r="L5" s="106"/>
    </row>
    <row r="6" spans="2:28" s="47" customFormat="1" ht="3.95" customHeight="1" x14ac:dyDescent="0.25">
      <c r="C6" s="48"/>
      <c r="D6" s="49"/>
      <c r="E6" s="49"/>
      <c r="F6" s="49"/>
      <c r="G6" s="49"/>
      <c r="H6" s="108"/>
      <c r="I6" s="109"/>
      <c r="J6" s="110"/>
      <c r="K6" s="110"/>
      <c r="L6" s="109"/>
    </row>
    <row r="7" spans="2:28" ht="3.95" customHeight="1" x14ac:dyDescent="0.25">
      <c r="B7" s="13"/>
      <c r="C7" s="14"/>
    </row>
    <row r="8" spans="2:28" s="6" customFormat="1" ht="28.5" customHeight="1" x14ac:dyDescent="0.4">
      <c r="B8" s="350" t="str">
        <f>'0_Allg_Eingaben'!C13</f>
        <v>Mustervorhaben</v>
      </c>
      <c r="C8" s="18"/>
      <c r="D8" s="35"/>
      <c r="E8" s="35"/>
      <c r="F8" s="35"/>
      <c r="G8" s="35"/>
      <c r="H8" s="61"/>
      <c r="I8" s="61"/>
      <c r="J8" s="61"/>
      <c r="K8" s="61"/>
      <c r="L8" s="61"/>
    </row>
    <row r="9" spans="2:28" s="6" customFormat="1" ht="29.45" customHeight="1" x14ac:dyDescent="0.4">
      <c r="B9" s="14" t="str">
        <f>CONCATENATE("Ergebnis ",'0_Allg_Eingaben'!C17," vom ",TEXT('0_Allg_Eingaben'!C19,"TT.MM.JJJJ"))</f>
        <v>Ergebnis 1.Bewertung vom 20.01.2022</v>
      </c>
      <c r="C9" s="18"/>
      <c r="D9" s="35"/>
      <c r="E9" s="35"/>
      <c r="F9" s="35"/>
      <c r="G9" s="35"/>
      <c r="H9" s="61"/>
      <c r="I9" s="61"/>
      <c r="J9" s="61"/>
      <c r="K9" s="61"/>
      <c r="L9" s="61"/>
    </row>
    <row r="10" spans="2:28" s="6" customFormat="1" ht="26.25" x14ac:dyDescent="0.4">
      <c r="B10" s="17"/>
      <c r="D10" s="35"/>
      <c r="E10" s="35"/>
      <c r="F10" s="35"/>
      <c r="G10" s="35"/>
      <c r="H10" s="61"/>
      <c r="I10" s="61"/>
      <c r="J10" s="61"/>
      <c r="K10" s="61"/>
      <c r="L10" s="61"/>
      <c r="R10" s="16"/>
      <c r="S10" s="16"/>
    </row>
    <row r="11" spans="2:28" s="111" customFormat="1" ht="17.25" x14ac:dyDescent="0.25">
      <c r="B11" s="89"/>
      <c r="C11" s="89"/>
      <c r="D11" s="89"/>
      <c r="E11" s="89"/>
      <c r="F11" s="89"/>
      <c r="G11" s="89"/>
      <c r="H11" s="89"/>
      <c r="I11" s="89"/>
      <c r="J11" s="89"/>
      <c r="K11" s="89"/>
      <c r="L11" s="11"/>
      <c r="M11" s="11"/>
      <c r="N11" s="11"/>
      <c r="O11" s="11"/>
      <c r="P11" s="11"/>
      <c r="Q11" s="11"/>
      <c r="T11" s="11"/>
      <c r="U11" s="11"/>
      <c r="V11" s="11"/>
      <c r="W11" s="11"/>
      <c r="X11" s="11"/>
      <c r="Y11" s="11"/>
      <c r="Z11" s="11"/>
      <c r="AA11" s="11"/>
      <c r="AB11" s="11"/>
    </row>
    <row r="12" spans="2:28" ht="24" customHeight="1" x14ac:dyDescent="0.25">
      <c r="D12" s="15"/>
      <c r="E12" s="15"/>
      <c r="F12" s="15"/>
      <c r="G12" s="15"/>
      <c r="H12" s="9"/>
    </row>
    <row r="13" spans="2:28" ht="24.95" customHeight="1" x14ac:dyDescent="0.25">
      <c r="B13" s="33"/>
      <c r="C13" s="16"/>
      <c r="D13" s="15"/>
      <c r="E13" s="98"/>
      <c r="F13" s="96"/>
      <c r="G13" s="99"/>
      <c r="H13" s="100"/>
      <c r="I13" s="100"/>
      <c r="J13" s="100"/>
      <c r="K13" s="100"/>
      <c r="L13" s="100"/>
      <c r="M13" s="97"/>
      <c r="N13" s="97"/>
      <c r="O13" s="97"/>
      <c r="P13" s="97"/>
      <c r="Q13" s="97"/>
      <c r="R13" s="97"/>
      <c r="S13" s="97"/>
      <c r="T13" s="97"/>
      <c r="U13" s="97"/>
      <c r="V13" s="97"/>
      <c r="W13" s="97"/>
      <c r="X13" s="97"/>
      <c r="Y13" s="97"/>
      <c r="Z13" s="97"/>
      <c r="AA13" s="97"/>
      <c r="AB13" s="97"/>
    </row>
    <row r="14" spans="2:28" x14ac:dyDescent="0.25">
      <c r="B14" s="33"/>
      <c r="C14" s="16"/>
      <c r="D14" s="15"/>
      <c r="E14" s="98"/>
      <c r="F14" s="96"/>
      <c r="G14" s="99"/>
      <c r="H14" s="100"/>
      <c r="I14" s="100"/>
      <c r="J14" s="100"/>
      <c r="K14" s="100"/>
      <c r="L14" s="100"/>
      <c r="M14" s="97"/>
      <c r="N14" s="97"/>
      <c r="O14" s="97"/>
      <c r="P14" s="97"/>
      <c r="Q14" s="97"/>
      <c r="R14" s="97"/>
      <c r="S14" s="97"/>
      <c r="T14" s="97"/>
      <c r="U14" s="97"/>
      <c r="V14" s="97"/>
      <c r="W14" s="97"/>
      <c r="X14" s="97"/>
      <c r="Y14" s="97"/>
      <c r="Z14" s="97"/>
      <c r="AA14" s="97"/>
      <c r="AB14" s="97"/>
    </row>
    <row r="15" spans="2:28" x14ac:dyDescent="0.25">
      <c r="B15" s="33"/>
      <c r="C15" s="16"/>
      <c r="D15" s="15"/>
      <c r="E15" s="98"/>
      <c r="F15" s="96"/>
      <c r="G15" s="99"/>
      <c r="H15" s="100"/>
      <c r="I15" s="100"/>
      <c r="J15" s="100"/>
      <c r="K15" s="100"/>
      <c r="L15" s="100"/>
      <c r="M15" s="97"/>
      <c r="N15" s="97"/>
      <c r="O15" s="97"/>
      <c r="P15" s="97"/>
      <c r="Q15" s="97"/>
      <c r="R15" s="97"/>
      <c r="S15" s="97"/>
      <c r="T15" s="97"/>
      <c r="U15" s="97"/>
      <c r="V15" s="97"/>
      <c r="W15" s="97"/>
      <c r="X15" s="97"/>
      <c r="Y15" s="97"/>
      <c r="Z15" s="97"/>
      <c r="AA15" s="97"/>
      <c r="AB15" s="97"/>
    </row>
    <row r="16" spans="2:28" x14ac:dyDescent="0.25">
      <c r="B16" s="33"/>
      <c r="C16" s="16"/>
      <c r="D16" s="15"/>
      <c r="E16" s="15"/>
      <c r="F16" s="97"/>
      <c r="G16" s="97"/>
      <c r="H16" s="97"/>
      <c r="I16" s="97"/>
      <c r="J16" s="97"/>
      <c r="K16" s="97"/>
      <c r="L16" s="97"/>
      <c r="M16" s="97"/>
      <c r="N16" s="97"/>
      <c r="O16" s="97"/>
      <c r="P16" s="97"/>
      <c r="Q16" s="97"/>
      <c r="R16" s="97"/>
      <c r="S16" s="97"/>
      <c r="T16" s="97"/>
      <c r="U16" s="97"/>
      <c r="V16" s="97"/>
      <c r="W16" s="97"/>
      <c r="X16" s="97"/>
      <c r="Y16" s="97"/>
      <c r="Z16" s="97"/>
      <c r="AA16" s="97"/>
      <c r="AB16" s="97"/>
    </row>
    <row r="17" spans="2:28" x14ac:dyDescent="0.25">
      <c r="B17" s="33"/>
      <c r="C17" s="16"/>
      <c r="D17" s="15"/>
      <c r="E17" s="15"/>
      <c r="F17" s="97"/>
      <c r="G17" s="97"/>
      <c r="H17" s="97"/>
      <c r="I17" s="97"/>
      <c r="J17" s="97"/>
      <c r="K17" s="97"/>
      <c r="L17" s="97"/>
      <c r="M17" s="97"/>
      <c r="N17" s="97"/>
      <c r="O17" s="97"/>
      <c r="P17" s="97"/>
      <c r="Q17" s="97"/>
      <c r="R17" s="97"/>
      <c r="S17" s="97"/>
      <c r="T17" s="97"/>
      <c r="U17" s="97"/>
      <c r="V17" s="97"/>
      <c r="W17" s="97"/>
      <c r="X17" s="97"/>
      <c r="Y17" s="97"/>
      <c r="Z17" s="97"/>
      <c r="AA17" s="97"/>
      <c r="AB17" s="97"/>
    </row>
    <row r="18" spans="2:28" x14ac:dyDescent="0.25">
      <c r="B18" s="33"/>
      <c r="C18" s="16"/>
      <c r="D18" s="15"/>
      <c r="E18" s="15"/>
      <c r="F18" s="97"/>
      <c r="G18" s="97"/>
      <c r="H18" s="97"/>
      <c r="I18" s="97"/>
      <c r="J18" s="97"/>
      <c r="K18" s="97"/>
      <c r="L18" s="97"/>
      <c r="M18" s="97"/>
      <c r="N18" s="97"/>
      <c r="O18" s="97"/>
      <c r="P18" s="97"/>
      <c r="Q18" s="97"/>
      <c r="R18" s="97"/>
      <c r="S18" s="97"/>
      <c r="T18" s="97"/>
      <c r="U18" s="97"/>
      <c r="V18" s="97"/>
      <c r="W18" s="97"/>
      <c r="X18" s="97"/>
      <c r="Y18" s="97"/>
      <c r="Z18" s="97"/>
      <c r="AA18" s="97"/>
      <c r="AB18" s="97"/>
    </row>
    <row r="19" spans="2:28" x14ac:dyDescent="0.25">
      <c r="B19" s="33"/>
      <c r="C19" s="16"/>
      <c r="D19" s="15"/>
      <c r="E19" s="15"/>
      <c r="F19" s="97"/>
      <c r="G19" s="97"/>
      <c r="H19" s="97"/>
      <c r="I19" s="97"/>
      <c r="J19" s="97"/>
      <c r="K19" s="97"/>
      <c r="L19" s="97"/>
      <c r="M19" s="97"/>
      <c r="N19" s="97"/>
      <c r="O19" s="97"/>
      <c r="P19" s="97"/>
      <c r="Q19" s="97"/>
      <c r="R19" s="97"/>
      <c r="S19" s="97"/>
      <c r="T19" s="97"/>
      <c r="U19" s="97"/>
      <c r="V19" s="97"/>
      <c r="W19" s="97"/>
      <c r="X19" s="97"/>
      <c r="Y19" s="97"/>
      <c r="Z19" s="97"/>
      <c r="AA19" s="97"/>
      <c r="AB19" s="97"/>
    </row>
    <row r="20" spans="2:28" x14ac:dyDescent="0.25">
      <c r="B20" s="33"/>
      <c r="C20" s="16"/>
      <c r="D20" s="15"/>
      <c r="E20" s="15"/>
      <c r="F20" s="97"/>
      <c r="G20" s="97"/>
      <c r="H20" s="97"/>
      <c r="I20" s="97"/>
      <c r="J20" s="97"/>
      <c r="K20" s="97"/>
      <c r="L20" s="97"/>
      <c r="M20" s="97"/>
      <c r="N20" s="97"/>
      <c r="O20" s="97"/>
      <c r="P20" s="97"/>
      <c r="Q20" s="97"/>
      <c r="R20" s="97"/>
      <c r="S20" s="97"/>
      <c r="T20" s="97"/>
      <c r="U20" s="97"/>
      <c r="V20" s="97"/>
      <c r="W20" s="97"/>
      <c r="X20" s="97"/>
      <c r="Y20" s="97"/>
      <c r="Z20" s="97"/>
      <c r="AA20" s="97"/>
      <c r="AB20" s="97"/>
    </row>
    <row r="21" spans="2:28" x14ac:dyDescent="0.25">
      <c r="B21" s="33"/>
      <c r="C21" s="16"/>
      <c r="D21" s="15"/>
      <c r="E21" s="15"/>
      <c r="F21" s="97"/>
      <c r="G21" s="97"/>
      <c r="H21" s="97"/>
      <c r="I21" s="97"/>
      <c r="J21" s="97"/>
      <c r="K21" s="97"/>
      <c r="L21" s="97"/>
      <c r="M21" s="97"/>
      <c r="N21" s="97"/>
      <c r="O21" s="97"/>
      <c r="P21" s="97"/>
      <c r="Q21" s="97"/>
      <c r="R21" s="97"/>
      <c r="S21" s="97"/>
      <c r="T21" s="97"/>
      <c r="U21" s="97"/>
      <c r="V21" s="97"/>
      <c r="W21" s="97"/>
      <c r="X21" s="97"/>
      <c r="Y21" s="97"/>
      <c r="Z21" s="97"/>
      <c r="AA21" s="97"/>
      <c r="AB21" s="97"/>
    </row>
    <row r="22" spans="2:28" x14ac:dyDescent="0.25">
      <c r="B22" s="33"/>
      <c r="C22" s="16"/>
      <c r="D22" s="15"/>
      <c r="E22" s="15"/>
      <c r="F22" s="97"/>
      <c r="G22" s="97"/>
      <c r="H22" s="97"/>
      <c r="I22" s="97"/>
      <c r="J22" s="97"/>
      <c r="K22" s="97"/>
      <c r="L22" s="97"/>
      <c r="M22" s="97"/>
      <c r="N22" s="97"/>
      <c r="O22" s="97"/>
      <c r="P22" s="97"/>
      <c r="Q22" s="97"/>
      <c r="R22" s="97"/>
      <c r="S22" s="97"/>
      <c r="T22" s="97"/>
      <c r="U22" s="97"/>
      <c r="V22" s="97"/>
      <c r="W22" s="97"/>
      <c r="X22" s="97"/>
      <c r="Y22" s="97"/>
      <c r="Z22" s="97"/>
      <c r="AA22" s="97"/>
      <c r="AB22" s="97"/>
    </row>
    <row r="23" spans="2:28" x14ac:dyDescent="0.25">
      <c r="B23" s="33"/>
      <c r="C23" s="16"/>
      <c r="D23" s="15"/>
      <c r="E23" s="15"/>
      <c r="F23" s="97"/>
      <c r="G23" s="97"/>
      <c r="H23" s="97"/>
      <c r="I23" s="97"/>
      <c r="J23" s="97"/>
      <c r="K23" s="97"/>
      <c r="L23" s="97"/>
      <c r="M23" s="97"/>
      <c r="N23" s="97"/>
      <c r="O23" s="97"/>
      <c r="P23" s="97"/>
      <c r="Q23" s="97"/>
      <c r="R23" s="97"/>
      <c r="S23" s="97"/>
      <c r="T23" s="97"/>
      <c r="U23" s="97"/>
      <c r="V23" s="97"/>
      <c r="W23" s="97"/>
      <c r="X23" s="97"/>
      <c r="Y23" s="97"/>
      <c r="Z23" s="97"/>
      <c r="AA23" s="97"/>
      <c r="AB23" s="97"/>
    </row>
    <row r="24" spans="2:28" x14ac:dyDescent="0.25">
      <c r="B24" s="33"/>
      <c r="C24" s="16"/>
      <c r="D24" s="15"/>
      <c r="E24" s="15"/>
      <c r="F24" s="97"/>
      <c r="G24" s="97"/>
      <c r="H24" s="97"/>
      <c r="I24" s="97"/>
      <c r="J24" s="97"/>
      <c r="K24" s="97"/>
      <c r="L24" s="97"/>
      <c r="M24" s="97"/>
      <c r="N24" s="97"/>
      <c r="O24" s="97"/>
      <c r="P24" s="97"/>
      <c r="Q24" s="97"/>
      <c r="R24" s="97"/>
      <c r="S24" s="97"/>
      <c r="T24" s="97"/>
      <c r="U24" s="97"/>
      <c r="V24" s="97"/>
      <c r="W24" s="97"/>
      <c r="X24" s="97"/>
      <c r="Y24" s="97"/>
      <c r="Z24" s="97"/>
      <c r="AA24" s="97"/>
      <c r="AB24" s="97"/>
    </row>
    <row r="25" spans="2:28" x14ac:dyDescent="0.25">
      <c r="B25" s="33"/>
      <c r="C25" s="16"/>
      <c r="D25" s="15"/>
      <c r="E25" s="15"/>
      <c r="F25" s="97"/>
      <c r="G25" s="97"/>
      <c r="H25" s="97"/>
      <c r="I25" s="97"/>
      <c r="J25" s="97"/>
      <c r="K25" s="97"/>
      <c r="L25" s="97"/>
      <c r="M25" s="97"/>
      <c r="N25" s="97"/>
      <c r="O25" s="97"/>
      <c r="P25" s="97"/>
      <c r="Q25" s="97"/>
      <c r="R25" s="97"/>
      <c r="S25" s="97"/>
      <c r="T25" s="97"/>
      <c r="U25" s="97"/>
      <c r="V25" s="97"/>
      <c r="W25" s="97"/>
      <c r="X25" s="97"/>
      <c r="Y25" s="97"/>
      <c r="Z25" s="97"/>
      <c r="AA25" s="97"/>
      <c r="AB25" s="97"/>
    </row>
    <row r="26" spans="2:28" x14ac:dyDescent="0.25">
      <c r="B26" s="33"/>
      <c r="C26" s="16"/>
      <c r="D26" s="15"/>
      <c r="E26" s="15"/>
      <c r="F26" s="97"/>
      <c r="G26" s="97"/>
      <c r="H26" s="97"/>
      <c r="I26" s="97"/>
      <c r="J26" s="97"/>
      <c r="K26" s="97"/>
      <c r="L26" s="97"/>
      <c r="M26" s="97"/>
      <c r="N26" s="97"/>
      <c r="O26" s="97"/>
      <c r="P26" s="97"/>
      <c r="Q26" s="97"/>
      <c r="R26" s="97"/>
      <c r="S26" s="97"/>
      <c r="T26" s="97"/>
      <c r="U26" s="97"/>
      <c r="V26" s="97"/>
      <c r="W26" s="97"/>
      <c r="X26" s="97"/>
      <c r="Y26" s="97"/>
      <c r="Z26" s="97"/>
      <c r="AA26" s="97"/>
      <c r="AB26" s="97"/>
    </row>
    <row r="27" spans="2:28" x14ac:dyDescent="0.25">
      <c r="B27" s="33"/>
      <c r="C27" s="16"/>
      <c r="D27" s="15"/>
      <c r="E27" s="15"/>
      <c r="F27" s="97"/>
      <c r="G27" s="97"/>
      <c r="H27" s="97"/>
      <c r="I27" s="97"/>
      <c r="J27" s="97"/>
      <c r="K27" s="97"/>
      <c r="L27" s="97"/>
      <c r="M27" s="97"/>
      <c r="N27" s="97"/>
      <c r="O27" s="97"/>
      <c r="P27" s="97"/>
      <c r="Q27" s="97"/>
      <c r="R27" s="97"/>
      <c r="S27" s="97"/>
      <c r="T27" s="97"/>
      <c r="U27" s="97"/>
      <c r="V27" s="97"/>
      <c r="W27" s="97"/>
      <c r="X27" s="97"/>
      <c r="Y27" s="97"/>
      <c r="Z27" s="97"/>
      <c r="AA27" s="97"/>
      <c r="AB27" s="97"/>
    </row>
    <row r="28" spans="2:28" x14ac:dyDescent="0.25">
      <c r="B28" s="33"/>
      <c r="C28" s="16"/>
      <c r="D28" s="15"/>
      <c r="E28" s="15"/>
      <c r="F28" s="97"/>
      <c r="G28" s="97"/>
      <c r="H28" s="97"/>
      <c r="I28" s="97"/>
      <c r="J28" s="97"/>
      <c r="K28" s="97"/>
      <c r="L28" s="97"/>
      <c r="M28" s="97"/>
      <c r="N28" s="97"/>
      <c r="O28" s="97"/>
      <c r="P28" s="97"/>
      <c r="Q28" s="97"/>
      <c r="R28" s="97"/>
      <c r="S28" s="97"/>
      <c r="T28" s="97"/>
      <c r="U28" s="97"/>
      <c r="V28" s="97"/>
      <c r="W28" s="97"/>
      <c r="X28" s="97"/>
      <c r="Y28" s="97"/>
      <c r="Z28" s="97"/>
      <c r="AA28" s="97"/>
      <c r="AB28" s="97"/>
    </row>
    <row r="29" spans="2:28" x14ac:dyDescent="0.25">
      <c r="B29" s="33"/>
      <c r="C29" s="16"/>
      <c r="D29" s="15"/>
      <c r="E29" s="15"/>
      <c r="F29" s="97"/>
      <c r="G29" s="97"/>
      <c r="H29" s="97"/>
      <c r="I29" s="97"/>
      <c r="J29" s="97"/>
      <c r="K29" s="97"/>
      <c r="L29" s="97"/>
      <c r="M29" s="97"/>
      <c r="N29" s="97"/>
      <c r="O29" s="97"/>
      <c r="P29" s="97"/>
      <c r="Q29" s="97"/>
      <c r="R29" s="97"/>
      <c r="S29" s="97"/>
      <c r="T29" s="97"/>
      <c r="U29" s="97"/>
      <c r="V29" s="97"/>
      <c r="W29" s="97"/>
      <c r="X29" s="97"/>
      <c r="Y29" s="97"/>
      <c r="Z29" s="97"/>
      <c r="AA29" s="97"/>
      <c r="AB29" s="97"/>
    </row>
    <row r="30" spans="2:28" ht="21" x14ac:dyDescent="0.25">
      <c r="B30" s="17"/>
      <c r="C30" s="16"/>
      <c r="D30" s="4"/>
      <c r="E30" s="17"/>
      <c r="F30" s="97"/>
      <c r="G30" s="97"/>
      <c r="H30" s="97"/>
      <c r="I30" s="97"/>
      <c r="J30" s="97"/>
      <c r="K30" s="97"/>
      <c r="L30" s="97"/>
      <c r="M30" s="97"/>
      <c r="N30" s="97"/>
      <c r="O30" s="97"/>
      <c r="P30" s="97"/>
      <c r="Q30" s="97"/>
      <c r="R30" s="97"/>
      <c r="S30" s="97"/>
      <c r="T30" s="97"/>
      <c r="U30" s="97"/>
      <c r="V30" s="97"/>
      <c r="W30" s="97"/>
      <c r="X30" s="97"/>
      <c r="Y30" s="97"/>
      <c r="Z30" s="97"/>
      <c r="AA30" s="97"/>
      <c r="AB30" s="97"/>
    </row>
    <row r="31" spans="2:28" x14ac:dyDescent="0.25">
      <c r="B31" s="33"/>
      <c r="C31" s="16"/>
      <c r="D31" s="15"/>
      <c r="E31" s="15"/>
      <c r="F31" s="97"/>
      <c r="G31" s="97"/>
      <c r="H31" s="97"/>
      <c r="I31" s="97"/>
      <c r="J31" s="97"/>
      <c r="K31" s="97"/>
      <c r="L31" s="97"/>
      <c r="M31" s="97"/>
      <c r="N31" s="97"/>
      <c r="O31" s="97"/>
      <c r="P31" s="97"/>
      <c r="Q31" s="97"/>
      <c r="R31" s="97"/>
      <c r="S31" s="97"/>
      <c r="T31" s="97"/>
      <c r="U31" s="97"/>
      <c r="V31" s="97"/>
      <c r="W31" s="97"/>
      <c r="X31" s="97"/>
      <c r="Y31" s="97"/>
      <c r="Z31" s="97"/>
      <c r="AA31" s="97"/>
      <c r="AB31" s="97"/>
    </row>
    <row r="32" spans="2:28" x14ac:dyDescent="0.25">
      <c r="B32" s="33"/>
      <c r="C32" s="16"/>
      <c r="D32" s="15"/>
      <c r="E32" s="15"/>
      <c r="F32" s="97"/>
      <c r="G32" s="97"/>
      <c r="H32" s="97"/>
      <c r="I32" s="97"/>
      <c r="J32" s="97"/>
      <c r="K32" s="97"/>
      <c r="L32" s="97"/>
      <c r="M32" s="97"/>
      <c r="N32" s="97"/>
      <c r="O32" s="97"/>
      <c r="P32" s="97"/>
      <c r="Q32" s="97"/>
      <c r="R32" s="97"/>
      <c r="S32" s="97"/>
      <c r="T32" s="97"/>
      <c r="U32" s="97"/>
      <c r="V32" s="97"/>
      <c r="W32" s="97"/>
      <c r="X32" s="97"/>
      <c r="Y32" s="97"/>
      <c r="Z32" s="97"/>
      <c r="AA32" s="97"/>
      <c r="AB32" s="97"/>
    </row>
    <row r="33" spans="2:28" ht="15" customHeight="1" x14ac:dyDescent="0.25">
      <c r="B33" s="33"/>
      <c r="C33" s="16"/>
      <c r="D33" s="15"/>
      <c r="E33" s="15"/>
      <c r="F33" s="97"/>
      <c r="G33" s="97"/>
      <c r="H33" s="97"/>
      <c r="I33" s="97"/>
      <c r="J33" s="97"/>
      <c r="K33" s="97"/>
      <c r="L33" s="97"/>
      <c r="M33" s="97"/>
      <c r="N33" s="97"/>
      <c r="O33" s="97"/>
      <c r="P33" s="97"/>
      <c r="Q33" s="97"/>
      <c r="R33" s="97"/>
      <c r="S33" s="97"/>
      <c r="T33" s="97"/>
      <c r="U33" s="97"/>
      <c r="V33" s="97"/>
      <c r="W33" s="97"/>
      <c r="X33" s="97"/>
      <c r="Y33" s="97"/>
      <c r="Z33" s="97"/>
      <c r="AA33" s="97"/>
      <c r="AB33" s="97"/>
    </row>
    <row r="34" spans="2:28" x14ac:dyDescent="0.25">
      <c r="B34" s="33"/>
      <c r="C34" s="16"/>
      <c r="D34" s="15"/>
      <c r="E34" s="15"/>
      <c r="F34" s="97"/>
      <c r="G34" s="97"/>
      <c r="H34" s="97"/>
      <c r="J34" s="97"/>
      <c r="K34" s="97"/>
      <c r="L34" s="97"/>
      <c r="M34" s="97"/>
      <c r="N34" s="97"/>
      <c r="O34" s="97"/>
      <c r="P34" s="97"/>
      <c r="Q34" s="97"/>
      <c r="R34" s="97"/>
      <c r="S34" s="97"/>
      <c r="T34" s="97"/>
      <c r="U34" s="97"/>
      <c r="V34" s="97"/>
      <c r="W34" s="97"/>
      <c r="X34" s="97"/>
      <c r="Y34" s="97"/>
      <c r="Z34" s="97"/>
      <c r="AA34" s="97"/>
      <c r="AB34" s="97"/>
    </row>
    <row r="35" spans="2:28" x14ac:dyDescent="0.25">
      <c r="B35" s="33"/>
      <c r="C35" s="16"/>
      <c r="D35" s="15"/>
      <c r="E35" s="15"/>
      <c r="F35" s="97"/>
      <c r="G35" s="97"/>
      <c r="H35" s="97"/>
      <c r="I35" s="97"/>
      <c r="J35" s="97"/>
      <c r="K35" s="97"/>
      <c r="L35" s="97"/>
      <c r="M35" s="97"/>
      <c r="N35" s="97"/>
      <c r="O35" s="97"/>
      <c r="P35" s="97"/>
      <c r="Q35" s="97"/>
      <c r="R35" s="97"/>
      <c r="S35" s="97"/>
      <c r="T35" s="97"/>
      <c r="U35" s="97"/>
      <c r="V35" s="97"/>
      <c r="W35" s="97"/>
      <c r="X35" s="97"/>
      <c r="Y35" s="97"/>
      <c r="Z35" s="97"/>
      <c r="AA35" s="97"/>
      <c r="AB35" s="97"/>
    </row>
    <row r="36" spans="2:28" x14ac:dyDescent="0.25">
      <c r="B36" s="33"/>
      <c r="C36" s="16"/>
      <c r="D36" s="15"/>
      <c r="E36" s="15"/>
      <c r="F36" s="97"/>
      <c r="G36" s="97"/>
      <c r="H36" s="97"/>
      <c r="I36" s="97"/>
      <c r="J36" s="97"/>
      <c r="K36" s="97"/>
      <c r="L36" s="97"/>
      <c r="M36" s="97"/>
      <c r="N36" s="97"/>
      <c r="O36" s="97"/>
      <c r="P36" s="97"/>
      <c r="Q36" s="97"/>
      <c r="R36" s="97"/>
      <c r="S36" s="97"/>
      <c r="T36" s="97"/>
      <c r="U36" s="97"/>
      <c r="V36" s="97"/>
      <c r="W36" s="97"/>
      <c r="X36" s="97"/>
      <c r="Y36" s="97"/>
      <c r="Z36" s="97"/>
      <c r="AA36" s="97"/>
      <c r="AB36" s="97"/>
    </row>
    <row r="37" spans="2:28" x14ac:dyDescent="0.25">
      <c r="B37" s="33"/>
      <c r="C37" s="16"/>
      <c r="D37" s="15"/>
      <c r="E37" s="15"/>
      <c r="F37" s="97"/>
      <c r="G37" s="97"/>
      <c r="H37" s="97"/>
      <c r="I37" s="97"/>
      <c r="J37" s="97"/>
      <c r="K37" s="97"/>
      <c r="L37" s="97"/>
      <c r="M37" s="97"/>
      <c r="N37" s="97"/>
      <c r="O37" s="97"/>
      <c r="P37" s="97"/>
      <c r="Q37" s="97"/>
      <c r="R37" s="97"/>
      <c r="S37" s="97"/>
      <c r="T37" s="97"/>
      <c r="U37" s="97"/>
      <c r="V37" s="97"/>
      <c r="W37" s="97"/>
      <c r="X37" s="97"/>
      <c r="Y37" s="97"/>
      <c r="Z37" s="97"/>
      <c r="AA37" s="97"/>
      <c r="AB37" s="97"/>
    </row>
    <row r="38" spans="2:28" x14ac:dyDescent="0.25">
      <c r="B38" s="33"/>
      <c r="C38" s="16"/>
      <c r="D38" s="15"/>
      <c r="E38" s="15"/>
      <c r="F38" s="97"/>
      <c r="G38" s="97"/>
      <c r="H38" s="97"/>
      <c r="I38" s="97"/>
      <c r="J38" s="97"/>
      <c r="K38" s="97"/>
      <c r="L38" s="97"/>
      <c r="M38" s="97"/>
      <c r="N38" s="97"/>
      <c r="O38" s="97"/>
      <c r="P38" s="97"/>
      <c r="Q38" s="97"/>
      <c r="R38" s="97"/>
      <c r="S38" s="97"/>
      <c r="T38" s="97"/>
      <c r="U38" s="97"/>
      <c r="V38" s="97"/>
      <c r="W38" s="97"/>
      <c r="X38" s="97"/>
      <c r="Y38" s="97"/>
      <c r="Z38" s="97"/>
      <c r="AA38" s="97"/>
      <c r="AB38" s="97"/>
    </row>
    <row r="39" spans="2:28" ht="81.95" customHeight="1" x14ac:dyDescent="0.25">
      <c r="B39" s="33"/>
      <c r="C39" s="16"/>
      <c r="D39" s="15"/>
      <c r="E39" s="15"/>
      <c r="F39" s="97"/>
      <c r="G39" s="97"/>
      <c r="H39" s="97"/>
      <c r="I39" s="97"/>
      <c r="J39" s="97"/>
      <c r="K39" s="97"/>
      <c r="L39" s="97"/>
      <c r="M39" s="97"/>
      <c r="N39" s="97"/>
      <c r="O39" s="97"/>
      <c r="P39" s="97"/>
      <c r="Q39" s="97"/>
      <c r="R39" s="97"/>
      <c r="S39" s="97"/>
      <c r="T39" s="97"/>
      <c r="U39" s="97"/>
      <c r="V39" s="97"/>
      <c r="W39" s="97"/>
      <c r="X39" s="97"/>
      <c r="Y39" s="97"/>
      <c r="Z39" s="97"/>
      <c r="AA39" s="97"/>
      <c r="AB39" s="97"/>
    </row>
    <row r="40" spans="2:28" s="47" customFormat="1" ht="5.0999999999999996" customHeight="1" x14ac:dyDescent="0.25">
      <c r="C40" s="48"/>
      <c r="D40" s="49"/>
      <c r="E40" s="49"/>
      <c r="F40" s="49"/>
      <c r="G40" s="49"/>
      <c r="H40" s="108"/>
      <c r="I40" s="109"/>
      <c r="J40" s="110"/>
      <c r="K40" s="110"/>
      <c r="L40" s="109"/>
    </row>
    <row r="41" spans="2:28" x14ac:dyDescent="0.25">
      <c r="B41" s="94"/>
    </row>
  </sheetData>
  <sheetProtection algorithmName="SHA-512" hashValue="HHj0eVaUYAdiZksba0/tJ8HUkbpd8EuZLmm8a2zry9zVjncD/8ISNE/P3DLm8pHmiLYYl/TECl5nJyAao9mFDQ==" saltValue="InQvtK3ENx+/9Mww/nWYHw==" spinCount="100000" sheet="1" objects="1" scenarios="1" selectLockedCells="1"/>
  <customSheetViews>
    <customSheetView guid="{46FA8FB2-CEEC-41E4-BFE0-0649DAC6661A}" showGridLines="0" showRowCol="0" topLeftCell="A2">
      <selection activeCell="S9" sqref="S9"/>
      <rowBreaks count="1" manualBreakCount="1">
        <brk id="22" min="1" max="5" man="1"/>
      </rowBreaks>
      <pageMargins left="0.70866141732283472" right="0.70866141732283472" top="0.78740157480314965" bottom="0.78740157480314965" header="0.31496062992125984" footer="0.31496062992125984"/>
      <pageSetup paperSize="9" scale="68" fitToHeight="3" orientation="landscape" r:id="rId1"/>
    </customSheetView>
  </customSheetViews>
  <pageMargins left="0.70866141732283472" right="0.70866141732283472" top="0.78740157480314965" bottom="0.78740157480314965" header="0.31496062992125984" footer="0.31496062992125984"/>
  <pageSetup paperSize="9" scale="68" fitToHeight="3" orientation="landscape" r:id="rId2"/>
  <rowBreaks count="1" manualBreakCount="1">
    <brk id="22" min="1" max="5" man="1"/>
  </rowBreaks>
  <drawing r:id="rId3"/>
  <extLst>
    <ext xmlns:x14="http://schemas.microsoft.com/office/spreadsheetml/2009/9/main" uri="{05C60535-1F16-4fd2-B633-F4F36F0B64E0}">
      <x14:sparklineGroups xmlns:xm="http://schemas.microsoft.com/office/excel/2006/main">
        <x14:sparklineGroup type="column" displayEmptyCellsAs="gap" high="1" xr2:uid="{00000000-0003-0000-1000-000001000000}">
          <x14:colorSeries theme="0" tint="-0.34998626667073579"/>
          <x14:colorNegative rgb="FFD00000"/>
          <x14:colorAxis rgb="FF000000"/>
          <x14:colorMarkers rgb="FFD00000"/>
          <x14:colorFirst rgb="FFD00000"/>
          <x14:colorLast rgb="FFD00000"/>
          <x14:colorHigh rgb="FFD00000"/>
          <x14:colorLow rgb="FFD00000"/>
          <x14:sparklines>
            <x14:sparkline>
              <xm:f>'6c_Ergebnis-AlleGrafik'!H13:L13</xm:f>
              <xm:sqref>N13</xm:sqref>
            </x14:sparkline>
            <x14:sparkline>
              <xm:f>'6c_Ergebnis-AlleGrafik'!H14:L14</xm:f>
              <xm:sqref>N14</xm:sqref>
            </x14:sparkline>
            <x14:sparkline>
              <xm:f>'6c_Ergebnis-AlleGrafik'!H15:L15</xm:f>
              <xm:sqref>N15</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Z46"/>
  <sheetViews>
    <sheetView showGridLines="0" showRowColHeaders="0" topLeftCell="A2" zoomScaleNormal="100" workbookViewId="0">
      <selection activeCell="E16" sqref="E16"/>
    </sheetView>
  </sheetViews>
  <sheetFormatPr baseColWidth="10" defaultColWidth="11.42578125" defaultRowHeight="15" x14ac:dyDescent="0.25"/>
  <cols>
    <col min="1" max="1" width="1.5703125" style="185" customWidth="1"/>
    <col min="2" max="2" width="3.7109375" style="185" customWidth="1"/>
    <col min="3" max="3" width="45.5703125" style="185" customWidth="1"/>
    <col min="4" max="4" width="11.5703125" style="183" customWidth="1"/>
    <col min="5" max="5" width="11.5703125" style="184" customWidth="1"/>
    <col min="6" max="6" width="1.5703125" style="184" customWidth="1"/>
    <col min="7" max="11" width="6.85546875" style="99" customWidth="1"/>
    <col min="12" max="12" width="2.5703125" style="185" customWidth="1"/>
    <col min="13" max="13" width="10.5703125" style="185" customWidth="1"/>
    <col min="14" max="14" width="2.140625" style="185" customWidth="1"/>
    <col min="15" max="15" width="19.85546875" style="185" customWidth="1"/>
    <col min="16" max="16" width="12" style="185" customWidth="1"/>
    <col min="17" max="17" width="2.85546875" style="185" customWidth="1"/>
    <col min="18" max="18" width="10.5703125" style="185" customWidth="1"/>
    <col min="19" max="19" width="10.5703125" style="163" hidden="1" customWidth="1"/>
    <col min="20" max="26" width="10.5703125" style="185" customWidth="1"/>
    <col min="27" max="16384" width="11.42578125" style="185"/>
  </cols>
  <sheetData>
    <row r="1" spans="1:26" s="163" customFormat="1" hidden="1" x14ac:dyDescent="0.25">
      <c r="B1" s="159"/>
      <c r="C1" s="159"/>
      <c r="D1" s="160"/>
      <c r="E1" s="161"/>
      <c r="F1" s="161"/>
      <c r="G1" s="162"/>
      <c r="H1" s="162"/>
      <c r="I1" s="162"/>
      <c r="J1" s="162"/>
      <c r="K1" s="162"/>
      <c r="Q1" s="163" t="s">
        <v>121</v>
      </c>
    </row>
    <row r="2" spans="1:26" s="73" customFormat="1" ht="20.100000000000001" customHeight="1" x14ac:dyDescent="0.25">
      <c r="B2" s="76" t="s">
        <v>340</v>
      </c>
    </row>
    <row r="3" spans="1:26" s="166" customFormat="1" ht="15" customHeight="1" x14ac:dyDescent="0.25">
      <c r="B3" s="348" t="s">
        <v>48</v>
      </c>
      <c r="C3" s="164"/>
      <c r="D3" s="165"/>
      <c r="G3" s="167"/>
      <c r="H3" s="168"/>
      <c r="I3" s="168"/>
      <c r="J3" s="168"/>
      <c r="K3" s="168"/>
      <c r="S3" s="169"/>
    </row>
    <row r="4" spans="1:26" s="166" customFormat="1" ht="21" customHeight="1" x14ac:dyDescent="0.4">
      <c r="B4" s="341" t="str">
        <f>CONCATENATE('Ihre Notizen'!B4," ",'0_Allg_Eingaben'!C15,"")</f>
        <v>Prozessbegleitende Nachhaltigkeitsbewertung Muster</v>
      </c>
      <c r="C4" s="170"/>
      <c r="D4" s="165"/>
      <c r="G4" s="167"/>
      <c r="H4" s="171"/>
      <c r="I4" s="172"/>
      <c r="J4" s="172"/>
      <c r="K4" s="168"/>
      <c r="S4" s="169"/>
    </row>
    <row r="5" spans="1:26" s="166" customFormat="1" ht="3.95" customHeight="1" x14ac:dyDescent="0.25">
      <c r="D5" s="173"/>
      <c r="E5" s="174"/>
      <c r="F5" s="174"/>
      <c r="G5" s="167"/>
      <c r="H5" s="168"/>
      <c r="I5" s="172"/>
      <c r="J5" s="172"/>
      <c r="K5" s="168"/>
      <c r="S5" s="169"/>
    </row>
    <row r="6" spans="1:26" s="175" customFormat="1" ht="3.95" customHeight="1" x14ac:dyDescent="0.25">
      <c r="D6" s="176"/>
      <c r="E6" s="177"/>
      <c r="F6" s="177"/>
      <c r="G6" s="178"/>
      <c r="H6" s="179"/>
      <c r="I6" s="180"/>
      <c r="J6" s="180"/>
      <c r="K6" s="179"/>
      <c r="S6" s="181"/>
    </row>
    <row r="7" spans="1:26" ht="3.95" customHeight="1" x14ac:dyDescent="0.25">
      <c r="B7" s="182"/>
      <c r="C7" s="182"/>
    </row>
    <row r="8" spans="1:26" s="186" customFormat="1" ht="28.5" customHeight="1" x14ac:dyDescent="0.4">
      <c r="B8" s="349" t="str">
        <f>'0_Allg_Eingaben'!C13</f>
        <v>Mustervorhaben</v>
      </c>
      <c r="D8" s="187"/>
      <c r="E8" s="188"/>
      <c r="F8" s="188"/>
      <c r="G8" s="189"/>
      <c r="H8" s="189"/>
      <c r="I8" s="189"/>
      <c r="J8" s="189"/>
      <c r="K8" s="189"/>
      <c r="S8" s="190"/>
    </row>
    <row r="9" spans="1:26" s="186" customFormat="1" ht="21" customHeight="1" x14ac:dyDescent="0.4">
      <c r="B9" s="191" t="str">
        <f>CONCATENATE("Ergebnis ",'0_Allg_Eingaben'!C17," vom ",TEXT('0_Allg_Eingaben'!C19,"TT.MM.JJJJ"))</f>
        <v>Ergebnis 1.Bewertung vom 20.01.2022</v>
      </c>
      <c r="C9" s="191"/>
      <c r="D9" s="187"/>
      <c r="E9" s="188"/>
      <c r="F9" s="188"/>
      <c r="G9" s="189"/>
      <c r="H9" s="189"/>
      <c r="I9" s="189"/>
      <c r="J9" s="189"/>
      <c r="K9" s="189"/>
      <c r="O9" s="192"/>
      <c r="S9" s="190"/>
    </row>
    <row r="10" spans="1:26" s="186" customFormat="1" ht="18.600000000000001" customHeight="1" x14ac:dyDescent="0.4">
      <c r="B10" s="193" t="s">
        <v>178</v>
      </c>
      <c r="C10" s="193"/>
      <c r="D10" s="194"/>
      <c r="E10" s="195" t="s">
        <v>68</v>
      </c>
      <c r="F10" s="193"/>
      <c r="G10" s="193" t="s">
        <v>114</v>
      </c>
      <c r="H10" s="193"/>
      <c r="I10" s="193"/>
      <c r="J10" s="193"/>
      <c r="K10" s="189"/>
      <c r="O10" s="193" t="s">
        <v>44</v>
      </c>
      <c r="Q10" s="315"/>
      <c r="S10" s="190"/>
    </row>
    <row r="11" spans="1:26" s="197" customFormat="1" ht="26.45" customHeight="1" x14ac:dyDescent="0.25">
      <c r="D11" s="198"/>
      <c r="E11" s="199"/>
      <c r="G11" s="216">
        <v>-2</v>
      </c>
      <c r="H11" s="213">
        <v>-1</v>
      </c>
      <c r="I11" s="214">
        <v>0</v>
      </c>
      <c r="J11" s="215">
        <v>1</v>
      </c>
      <c r="K11" s="217">
        <v>2</v>
      </c>
      <c r="L11" s="200"/>
      <c r="M11" s="200"/>
      <c r="N11" s="200"/>
      <c r="O11" s="201" t="s">
        <v>8</v>
      </c>
      <c r="P11" s="402" t="s">
        <v>122</v>
      </c>
      <c r="Q11" s="402"/>
      <c r="R11" s="200"/>
      <c r="S11" s="202"/>
      <c r="T11" s="200"/>
      <c r="U11" s="200"/>
      <c r="V11" s="200"/>
      <c r="W11" s="200"/>
      <c r="X11" s="200"/>
      <c r="Y11" s="200"/>
      <c r="Z11" s="200"/>
    </row>
    <row r="12" spans="1:26" ht="9.9499999999999993" customHeight="1" x14ac:dyDescent="0.25">
      <c r="B12" s="203"/>
      <c r="D12" s="204"/>
      <c r="E12" s="205"/>
      <c r="F12" s="206"/>
      <c r="G12" s="185"/>
      <c r="H12" s="185"/>
      <c r="I12" s="185"/>
      <c r="J12" s="185"/>
      <c r="K12" s="185"/>
      <c r="O12" s="131"/>
    </row>
    <row r="13" spans="1:26" ht="5.0999999999999996" customHeight="1" x14ac:dyDescent="0.25">
      <c r="A13" s="175"/>
      <c r="B13" s="175"/>
      <c r="C13" s="175"/>
      <c r="D13" s="176"/>
      <c r="E13" s="177"/>
      <c r="F13" s="177"/>
      <c r="G13" s="178"/>
      <c r="H13" s="179"/>
      <c r="I13" s="180"/>
      <c r="J13" s="180"/>
      <c r="K13" s="175"/>
      <c r="L13" s="175"/>
      <c r="M13" s="175"/>
      <c r="N13" s="175"/>
      <c r="O13" s="175"/>
      <c r="P13" s="175"/>
      <c r="Q13" s="175"/>
      <c r="R13" s="99"/>
      <c r="S13" s="162"/>
      <c r="T13" s="99"/>
      <c r="U13" s="99"/>
      <c r="V13" s="99"/>
      <c r="W13" s="99"/>
      <c r="X13" s="99"/>
      <c r="Y13" s="99"/>
      <c r="Z13" s="99"/>
    </row>
    <row r="14" spans="1:26" ht="20.100000000000001" customHeight="1" x14ac:dyDescent="0.25">
      <c r="B14" s="193" t="s">
        <v>170</v>
      </c>
      <c r="C14" s="207"/>
      <c r="D14" s="185"/>
      <c r="E14" s="195"/>
      <c r="F14" s="99"/>
      <c r="G14" s="100"/>
      <c r="H14" s="100"/>
      <c r="I14" s="100"/>
      <c r="J14" s="100"/>
      <c r="K14" s="100"/>
      <c r="L14" s="99"/>
      <c r="M14" s="99"/>
      <c r="N14" s="99"/>
      <c r="O14" s="131"/>
      <c r="P14" s="99"/>
      <c r="R14" s="99"/>
      <c r="S14" s="162"/>
      <c r="T14" s="99"/>
      <c r="U14" s="99"/>
      <c r="V14" s="99"/>
      <c r="W14" s="99"/>
      <c r="X14" s="99"/>
      <c r="Y14" s="99"/>
      <c r="Z14" s="99"/>
    </row>
    <row r="15" spans="1:26" ht="20.100000000000001" customHeight="1" x14ac:dyDescent="0.25">
      <c r="B15" s="191" t="s">
        <v>171</v>
      </c>
      <c r="C15" s="207"/>
      <c r="D15" s="185"/>
      <c r="E15" s="185"/>
      <c r="F15" s="99"/>
      <c r="G15" s="185"/>
      <c r="H15" s="100"/>
      <c r="I15" s="100"/>
      <c r="J15" s="100"/>
      <c r="K15" s="100"/>
      <c r="L15" s="99"/>
      <c r="M15" s="99"/>
      <c r="N15" s="99"/>
      <c r="O15" s="131"/>
      <c r="P15" s="99"/>
      <c r="R15" s="99"/>
      <c r="S15" s="162"/>
      <c r="T15" s="99"/>
      <c r="U15" s="99"/>
      <c r="V15" s="99"/>
      <c r="W15" s="99"/>
      <c r="X15" s="99"/>
      <c r="Y15" s="99"/>
      <c r="Z15" s="99"/>
    </row>
    <row r="16" spans="1:26" ht="30" customHeight="1" x14ac:dyDescent="0.25">
      <c r="B16" s="368">
        <f>Werte_TOP5!D27</f>
        <v>18</v>
      </c>
      <c r="C16" s="183" t="str">
        <f>Werte_TOP5!E27</f>
        <v>Flächeninanspruchnahme</v>
      </c>
      <c r="D16" s="185"/>
      <c r="E16" s="275">
        <f>Werte_TOP5!G27</f>
        <v>2</v>
      </c>
      <c r="F16" s="99"/>
      <c r="G16" s="100">
        <f>Werte_TOP5!V27</f>
        <v>0</v>
      </c>
      <c r="H16" s="100">
        <f>Werte_TOP5!W27</f>
        <v>0</v>
      </c>
      <c r="I16" s="100">
        <f>Werte_TOP5!X27</f>
        <v>0</v>
      </c>
      <c r="J16" s="100">
        <f>Werte_TOP5!Y27</f>
        <v>0</v>
      </c>
      <c r="K16" s="100">
        <f>Werte_TOP5!Z27</f>
        <v>1</v>
      </c>
      <c r="L16" s="99"/>
      <c r="M16" s="99"/>
      <c r="N16" s="99"/>
      <c r="O16" s="274" t="str">
        <f>Werte_TOP5!B27</f>
        <v>Fläche und Boden</v>
      </c>
      <c r="P16" s="275" t="str">
        <f>Werte_TOP5!A27</f>
        <v>Rsch</v>
      </c>
      <c r="R16" s="99"/>
      <c r="S16" s="162"/>
      <c r="T16" s="99"/>
      <c r="U16" s="99"/>
      <c r="V16" s="99"/>
      <c r="W16" s="99"/>
      <c r="X16" s="99"/>
      <c r="Y16" s="99"/>
      <c r="Z16" s="99"/>
    </row>
    <row r="17" spans="1:26" ht="30" customHeight="1" x14ac:dyDescent="0.25">
      <c r="B17" s="368">
        <f>Werte_TOP5!D28</f>
        <v>20</v>
      </c>
      <c r="C17" s="183" t="str">
        <f>Werte_TOP5!E28</f>
        <v>Rohstoffbedarf</v>
      </c>
      <c r="D17" s="185"/>
      <c r="E17" s="275">
        <f>Werte_TOP5!G28</f>
        <v>1.6666666666666667</v>
      </c>
      <c r="F17" s="99"/>
      <c r="G17" s="100">
        <f>Werte_TOP5!V28</f>
        <v>0</v>
      </c>
      <c r="H17" s="100">
        <f>Werte_TOP5!W28</f>
        <v>0</v>
      </c>
      <c r="I17" s="100">
        <f>Werte_TOP5!X28</f>
        <v>0</v>
      </c>
      <c r="J17" s="100">
        <f>Werte_TOP5!Y28</f>
        <v>0.33333333333333331</v>
      </c>
      <c r="K17" s="100">
        <f>Werte_TOP5!Z28</f>
        <v>0.66666666666666663</v>
      </c>
      <c r="L17" s="99"/>
      <c r="M17" s="99"/>
      <c r="N17" s="99"/>
      <c r="O17" s="274" t="str">
        <f>Werte_TOP5!B28</f>
        <v>Rohstoffe</v>
      </c>
      <c r="P17" s="275" t="str">
        <f>Werte_TOP5!A28</f>
        <v>Rsch</v>
      </c>
      <c r="R17" s="99"/>
      <c r="S17" s="162"/>
      <c r="T17" s="99"/>
      <c r="U17" s="99"/>
      <c r="V17" s="99"/>
      <c r="W17" s="99"/>
      <c r="X17" s="99"/>
      <c r="Y17" s="99"/>
      <c r="Z17" s="99"/>
    </row>
    <row r="18" spans="1:26" ht="30" customHeight="1" x14ac:dyDescent="0.25">
      <c r="B18" s="368">
        <f>Werte_TOP5!D29</f>
        <v>29</v>
      </c>
      <c r="C18" s="183" t="str">
        <f>Werte_TOP5!E29</f>
        <v>Alternative Flächenpotenziale</v>
      </c>
      <c r="D18" s="185"/>
      <c r="E18" s="275">
        <f>Werte_TOP5!G29</f>
        <v>1.3333333333333333</v>
      </c>
      <c r="F18" s="99"/>
      <c r="G18" s="100">
        <f>Werte_TOP5!V29</f>
        <v>0</v>
      </c>
      <c r="H18" s="100">
        <f>Werte_TOP5!W29</f>
        <v>0</v>
      </c>
      <c r="I18" s="100">
        <f>Werte_TOP5!X29</f>
        <v>0</v>
      </c>
      <c r="J18" s="100">
        <f>Werte_TOP5!Y29</f>
        <v>0.66666666666666663</v>
      </c>
      <c r="K18" s="100">
        <f>Werte_TOP5!Z29</f>
        <v>0.33333333333333331</v>
      </c>
      <c r="L18" s="99"/>
      <c r="M18" s="99"/>
      <c r="N18" s="99"/>
      <c r="O18" s="274" t="str">
        <f>Werte_TOP5!B29</f>
        <v>Nicht stoffgebundene Potenziale</v>
      </c>
      <c r="P18" s="275" t="str">
        <f>Werte_TOP5!A29</f>
        <v>Rsch</v>
      </c>
      <c r="R18" s="99"/>
      <c r="S18" s="162"/>
      <c r="T18" s="99"/>
      <c r="U18" s="99"/>
      <c r="V18" s="99"/>
      <c r="W18" s="99"/>
      <c r="X18" s="99"/>
      <c r="Y18" s="99"/>
      <c r="Z18" s="99"/>
    </row>
    <row r="19" spans="1:26" ht="30" customHeight="1" x14ac:dyDescent="0.25">
      <c r="B19" s="368">
        <f>Werte_TOP5!D30</f>
        <v>19</v>
      </c>
      <c r="C19" s="183" t="str">
        <f>Werte_TOP5!E30</f>
        <v>Schädliche Bodenveränderungen</v>
      </c>
      <c r="D19" s="185"/>
      <c r="E19" s="275">
        <f>Werte_TOP5!G30</f>
        <v>1.3333333333333333</v>
      </c>
      <c r="F19" s="99"/>
      <c r="G19" s="100">
        <f>Werte_TOP5!V30</f>
        <v>0</v>
      </c>
      <c r="H19" s="100">
        <f>Werte_TOP5!W30</f>
        <v>0</v>
      </c>
      <c r="I19" s="100">
        <f>Werte_TOP5!X30</f>
        <v>0.33333333333333331</v>
      </c>
      <c r="J19" s="100">
        <f>Werte_TOP5!Y30</f>
        <v>0</v>
      </c>
      <c r="K19" s="100">
        <f>Werte_TOP5!Z30</f>
        <v>0.66666666666666663</v>
      </c>
      <c r="L19" s="99"/>
      <c r="M19" s="99"/>
      <c r="N19" s="99"/>
      <c r="O19" s="274" t="str">
        <f>Werte_TOP5!B30</f>
        <v>Fläche und Boden</v>
      </c>
      <c r="P19" s="275" t="str">
        <f>Werte_TOP5!A30</f>
        <v>Rsch</v>
      </c>
      <c r="R19" s="99"/>
      <c r="S19" s="162"/>
      <c r="T19" s="99"/>
      <c r="U19" s="99"/>
      <c r="V19" s="99"/>
      <c r="W19" s="99"/>
      <c r="X19" s="99"/>
      <c r="Y19" s="99"/>
      <c r="Z19" s="99"/>
    </row>
    <row r="20" spans="1:26" ht="30" customHeight="1" x14ac:dyDescent="0.25">
      <c r="B20" s="368" t="str">
        <f>Werte_TOP5!D31</f>
        <v>12b</v>
      </c>
      <c r="C20" s="183" t="str">
        <f>Werte_TOP5!E31</f>
        <v>Qualität und Quantität der Infrastrukturdienstleistung (System B)</v>
      </c>
      <c r="D20" s="185"/>
      <c r="E20" s="275">
        <f>Werte_TOP5!G31</f>
        <v>1.3333333333333333</v>
      </c>
      <c r="F20" s="99"/>
      <c r="G20" s="100">
        <f>Werte_TOP5!V31</f>
        <v>0</v>
      </c>
      <c r="H20" s="100">
        <f>Werte_TOP5!W31</f>
        <v>0</v>
      </c>
      <c r="I20" s="100">
        <f>Werte_TOP5!X31</f>
        <v>0.33333333333333331</v>
      </c>
      <c r="J20" s="100">
        <f>Werte_TOP5!Y31</f>
        <v>0</v>
      </c>
      <c r="K20" s="100">
        <f>Werte_TOP5!Z31</f>
        <v>0.66666666666666663</v>
      </c>
      <c r="L20" s="99"/>
      <c r="M20" s="99"/>
      <c r="N20" s="99"/>
      <c r="O20" s="274" t="str">
        <f>Werte_TOP5!B31</f>
        <v>Nutzerorientierung</v>
      </c>
      <c r="P20" s="275" t="str">
        <f>Werte_TOP5!A31</f>
        <v>WuNo</v>
      </c>
      <c r="R20" s="99"/>
      <c r="S20" s="162"/>
      <c r="T20" s="99"/>
      <c r="U20" s="99"/>
      <c r="V20" s="99"/>
      <c r="W20" s="99"/>
      <c r="X20" s="99"/>
      <c r="Y20" s="99"/>
      <c r="Z20" s="99"/>
    </row>
    <row r="21" spans="1:26" ht="9.9499999999999993" customHeight="1" x14ac:dyDescent="0.25">
      <c r="B21" s="207"/>
      <c r="C21" s="183"/>
      <c r="D21" s="185"/>
      <c r="E21" s="275"/>
      <c r="F21" s="99"/>
      <c r="G21" s="100"/>
      <c r="H21" s="100"/>
      <c r="I21" s="100"/>
      <c r="J21" s="100"/>
      <c r="K21" s="100"/>
      <c r="L21" s="99"/>
      <c r="M21" s="99"/>
      <c r="N21" s="99"/>
      <c r="O21" s="274"/>
      <c r="P21" s="275"/>
      <c r="R21" s="99"/>
      <c r="S21" s="162"/>
      <c r="T21" s="99"/>
      <c r="U21" s="99"/>
      <c r="V21" s="99"/>
      <c r="W21" s="99"/>
      <c r="X21" s="99"/>
      <c r="Y21" s="99"/>
      <c r="Z21" s="99"/>
    </row>
    <row r="22" spans="1:26" ht="20.100000000000001" customHeight="1" x14ac:dyDescent="0.25">
      <c r="B22" s="191" t="s">
        <v>172</v>
      </c>
      <c r="C22" s="183"/>
      <c r="D22" s="185"/>
      <c r="E22" s="275"/>
      <c r="F22" s="99"/>
      <c r="G22" s="100"/>
      <c r="H22" s="100"/>
      <c r="I22" s="100"/>
      <c r="J22" s="100"/>
      <c r="K22" s="100"/>
      <c r="L22" s="99"/>
      <c r="M22" s="99"/>
      <c r="N22" s="99"/>
      <c r="O22" s="274"/>
      <c r="P22" s="275"/>
      <c r="R22" s="99"/>
      <c r="S22" s="162"/>
      <c r="T22" s="99"/>
      <c r="U22" s="99"/>
      <c r="V22" s="99"/>
      <c r="W22" s="99"/>
      <c r="X22" s="99"/>
      <c r="Y22" s="99"/>
      <c r="Z22" s="99"/>
    </row>
    <row r="23" spans="1:26" ht="30" customHeight="1" x14ac:dyDescent="0.25">
      <c r="B23" s="368" t="str">
        <f>Werte_TOP5!D35</f>
        <v>15a</v>
      </c>
      <c r="C23" s="183" t="str">
        <f>Werte_TOP5!E35</f>
        <v>Endverbraucherpreis (System A)</v>
      </c>
      <c r="D23" s="185"/>
      <c r="E23" s="275">
        <f>Werte_TOP5!G35</f>
        <v>-1</v>
      </c>
      <c r="F23" s="99"/>
      <c r="G23" s="100">
        <f>Werte_TOP5!V35</f>
        <v>0.33333333333333331</v>
      </c>
      <c r="H23" s="100">
        <f>Werte_TOP5!W35</f>
        <v>0.33333333333333331</v>
      </c>
      <c r="I23" s="100">
        <f>Werte_TOP5!X35</f>
        <v>0.33333333333333331</v>
      </c>
      <c r="J23" s="100">
        <f>Werte_TOP5!Y35</f>
        <v>0</v>
      </c>
      <c r="K23" s="100">
        <f>Werte_TOP5!Z35</f>
        <v>0</v>
      </c>
      <c r="L23" s="99"/>
      <c r="M23" s="99"/>
      <c r="N23" s="99"/>
      <c r="O23" s="274" t="str">
        <f>Werte_TOP5!B35</f>
        <v>Nutzerorientierung</v>
      </c>
      <c r="P23" s="275" t="str">
        <f>Werte_TOP5!A35</f>
        <v>WuNo</v>
      </c>
      <c r="R23" s="99"/>
      <c r="S23" s="162"/>
      <c r="T23" s="99"/>
      <c r="U23" s="99"/>
      <c r="V23" s="99"/>
      <c r="W23" s="99"/>
      <c r="X23" s="99"/>
      <c r="Y23" s="99"/>
      <c r="Z23" s="99"/>
    </row>
    <row r="24" spans="1:26" ht="30" customHeight="1" x14ac:dyDescent="0.25">
      <c r="B24" s="368">
        <f>Werte_TOP5!D36</f>
        <v>25</v>
      </c>
      <c r="C24" s="183" t="str">
        <f>Werte_TOP5!E36</f>
        <v>Emissionen umwelt- und gesundheitsgefährdender Stoffe in Gewässer, Luft, Boden</v>
      </c>
      <c r="D24" s="185"/>
      <c r="E24" s="275">
        <f>Werte_TOP5!G36</f>
        <v>-0.66666666666666663</v>
      </c>
      <c r="F24" s="99"/>
      <c r="G24" s="100">
        <f>Werte_TOP5!V36</f>
        <v>0.33333333333333331</v>
      </c>
      <c r="H24" s="100">
        <f>Werte_TOP5!W36</f>
        <v>0.33333333333333331</v>
      </c>
      <c r="I24" s="100">
        <f>Werte_TOP5!X36</f>
        <v>0</v>
      </c>
      <c r="J24" s="100">
        <f>Werte_TOP5!Y36</f>
        <v>0.33333333333333331</v>
      </c>
      <c r="K24" s="100">
        <f>Werte_TOP5!Z36</f>
        <v>0</v>
      </c>
      <c r="L24" s="99"/>
      <c r="M24" s="99"/>
      <c r="N24" s="99"/>
      <c r="O24" s="274" t="str">
        <f>Werte_TOP5!B36</f>
        <v>Emissionen und Abfall</v>
      </c>
      <c r="P24" s="275" t="str">
        <f>Werte_TOP5!A36</f>
        <v>Rsch</v>
      </c>
      <c r="R24" s="99"/>
      <c r="S24" s="162"/>
      <c r="T24" s="99"/>
      <c r="U24" s="99"/>
      <c r="V24" s="99"/>
      <c r="W24" s="99"/>
      <c r="X24" s="99"/>
      <c r="Y24" s="99"/>
      <c r="Z24" s="99"/>
    </row>
    <row r="25" spans="1:26" ht="30" customHeight="1" x14ac:dyDescent="0.25">
      <c r="B25" s="368" t="str">
        <f>Werte_TOP5!D37</f>
        <v>1a</v>
      </c>
      <c r="C25" s="183" t="str">
        <f>Werte_TOP5!E37</f>
        <v>Leistungsfähigkeit (System A)</v>
      </c>
      <c r="D25" s="185"/>
      <c r="E25" s="275">
        <f>Werte_TOP5!G37</f>
        <v>-0.33333333333333331</v>
      </c>
      <c r="F25" s="99"/>
      <c r="G25" s="100">
        <f>Werte_TOP5!V37</f>
        <v>0.33333333333333331</v>
      </c>
      <c r="H25" s="100">
        <f>Werte_TOP5!W37</f>
        <v>0</v>
      </c>
      <c r="I25" s="100">
        <f>Werte_TOP5!X37</f>
        <v>0.33333333333333331</v>
      </c>
      <c r="J25" s="100">
        <f>Werte_TOP5!Y37</f>
        <v>0.33333333333333331</v>
      </c>
      <c r="K25" s="100">
        <f>Werte_TOP5!Z37</f>
        <v>0</v>
      </c>
      <c r="L25" s="99"/>
      <c r="M25" s="99"/>
      <c r="N25" s="99"/>
      <c r="O25" s="274" t="str">
        <f>Werte_TOP5!B37</f>
        <v>Leistungsfähigkeit</v>
      </c>
      <c r="P25" s="275" t="str">
        <f>Werte_TOP5!A37</f>
        <v>VS</v>
      </c>
      <c r="R25" s="99"/>
      <c r="S25" s="162"/>
      <c r="T25" s="99"/>
      <c r="U25" s="99"/>
      <c r="V25" s="99"/>
      <c r="W25" s="99"/>
      <c r="X25" s="99"/>
      <c r="Y25" s="99"/>
      <c r="Z25" s="99"/>
    </row>
    <row r="26" spans="1:26" ht="30" customHeight="1" x14ac:dyDescent="0.25">
      <c r="B26" s="368">
        <f>Werte_TOP5!D38</f>
        <v>24</v>
      </c>
      <c r="C26" s="183" t="str">
        <f>Werte_TOP5!E38</f>
        <v>Treibhausgasemissionen</v>
      </c>
      <c r="D26" s="185"/>
      <c r="E26" s="275">
        <f>Werte_TOP5!G38</f>
        <v>-0.33333333333333331</v>
      </c>
      <c r="F26" s="99"/>
      <c r="G26" s="100">
        <f>Werte_TOP5!V38</f>
        <v>0</v>
      </c>
      <c r="H26" s="100">
        <f>Werte_TOP5!W38</f>
        <v>0.33333333333333331</v>
      </c>
      <c r="I26" s="100">
        <f>Werte_TOP5!X38</f>
        <v>0.66666666666666663</v>
      </c>
      <c r="J26" s="100">
        <f>Werte_TOP5!Y38</f>
        <v>0</v>
      </c>
      <c r="K26" s="100">
        <f>Werte_TOP5!Z38</f>
        <v>0</v>
      </c>
      <c r="L26" s="99"/>
      <c r="M26" s="99"/>
      <c r="N26" s="99"/>
      <c r="O26" s="274" t="str">
        <f>Werte_TOP5!B38</f>
        <v>Emissionen und Abfall</v>
      </c>
      <c r="P26" s="275" t="str">
        <f>Werte_TOP5!A38</f>
        <v>Rsch</v>
      </c>
      <c r="R26" s="99"/>
      <c r="S26" s="162"/>
      <c r="T26" s="99"/>
      <c r="U26" s="99"/>
      <c r="V26" s="99"/>
      <c r="W26" s="99"/>
      <c r="X26" s="99"/>
      <c r="Y26" s="99"/>
      <c r="Z26" s="99"/>
    </row>
    <row r="27" spans="1:26" ht="30" customHeight="1" x14ac:dyDescent="0.25">
      <c r="B27" s="368" t="str">
        <f>Werte_TOP5!D39</f>
        <v>3b</v>
      </c>
      <c r="C27" s="183" t="str">
        <f>Werte_TOP5!E39</f>
        <v>Abhängigkeit (System B)</v>
      </c>
      <c r="D27" s="185"/>
      <c r="E27" s="275">
        <f>Werte_TOP5!G39</f>
        <v>0</v>
      </c>
      <c r="F27" s="99"/>
      <c r="G27" s="100">
        <f>Werte_TOP5!V39</f>
        <v>0</v>
      </c>
      <c r="H27" s="100">
        <f>Werte_TOP5!W39</f>
        <v>0.33333333333333331</v>
      </c>
      <c r="I27" s="100">
        <f>Werte_TOP5!X39</f>
        <v>0.33333333333333331</v>
      </c>
      <c r="J27" s="100">
        <f>Werte_TOP5!Y39</f>
        <v>0.33333333333333331</v>
      </c>
      <c r="K27" s="100">
        <f>Werte_TOP5!Z39</f>
        <v>0</v>
      </c>
      <c r="L27" s="99"/>
      <c r="M27" s="99"/>
      <c r="N27" s="99"/>
      <c r="O27" s="274" t="str">
        <f>Werte_TOP5!B39</f>
        <v>Resilienz-Strukturen</v>
      </c>
      <c r="P27" s="275" t="str">
        <f>Werte_TOP5!A39</f>
        <v>VS</v>
      </c>
      <c r="R27" s="99"/>
      <c r="S27" s="162"/>
      <c r="T27" s="99"/>
      <c r="U27" s="99"/>
      <c r="V27" s="99"/>
      <c r="W27" s="99"/>
      <c r="X27" s="99"/>
      <c r="Y27" s="99"/>
      <c r="Z27" s="99"/>
    </row>
    <row r="28" spans="1:26" ht="12.95" customHeight="1" x14ac:dyDescent="0.25">
      <c r="B28" s="207"/>
      <c r="C28" s="183"/>
      <c r="D28" s="114"/>
      <c r="E28" s="225"/>
      <c r="F28" s="99"/>
      <c r="G28" s="100"/>
      <c r="H28" s="100"/>
      <c r="I28" s="100"/>
      <c r="J28" s="100"/>
      <c r="K28" s="100"/>
      <c r="L28" s="99"/>
      <c r="M28" s="99"/>
      <c r="N28" s="99"/>
      <c r="O28" s="131"/>
      <c r="P28" s="99"/>
      <c r="R28" s="99"/>
      <c r="S28" s="162"/>
      <c r="T28" s="99"/>
      <c r="U28" s="99"/>
      <c r="V28" s="99"/>
      <c r="W28" s="99"/>
      <c r="X28" s="99"/>
      <c r="Y28" s="99"/>
      <c r="Z28" s="99"/>
    </row>
    <row r="29" spans="1:26" ht="5.0999999999999996" customHeight="1" x14ac:dyDescent="0.25">
      <c r="A29" s="175"/>
      <c r="B29" s="175"/>
      <c r="C29" s="335"/>
      <c r="D29" s="176"/>
      <c r="E29" s="177"/>
      <c r="F29" s="177"/>
      <c r="G29" s="178"/>
      <c r="H29" s="179"/>
      <c r="I29" s="180"/>
      <c r="J29" s="180"/>
      <c r="K29" s="175"/>
      <c r="L29" s="175"/>
      <c r="M29" s="175"/>
      <c r="N29" s="175"/>
      <c r="O29" s="175"/>
      <c r="P29" s="175"/>
      <c r="Q29" s="175"/>
      <c r="R29" s="99"/>
      <c r="S29" s="162"/>
      <c r="T29" s="99"/>
      <c r="U29" s="99"/>
      <c r="V29" s="99"/>
      <c r="W29" s="99"/>
      <c r="X29" s="99"/>
      <c r="Y29" s="99"/>
      <c r="Z29" s="99"/>
    </row>
    <row r="30" spans="1:26" ht="20.100000000000001" customHeight="1" x14ac:dyDescent="0.25">
      <c r="B30" s="193" t="s">
        <v>175</v>
      </c>
      <c r="C30" s="183"/>
      <c r="D30" s="185"/>
      <c r="E30" s="195"/>
      <c r="F30" s="99"/>
      <c r="G30" s="100"/>
      <c r="H30" s="100"/>
      <c r="I30" s="100"/>
      <c r="J30" s="100"/>
      <c r="K30" s="100"/>
      <c r="L30" s="99"/>
      <c r="M30" s="99"/>
      <c r="N30" s="99"/>
      <c r="O30" s="131"/>
      <c r="P30" s="99"/>
      <c r="R30" s="99"/>
      <c r="S30" s="162"/>
      <c r="T30" s="99"/>
      <c r="U30" s="99"/>
      <c r="V30" s="99"/>
      <c r="W30" s="99"/>
      <c r="X30" s="99"/>
      <c r="Y30" s="99"/>
      <c r="Z30" s="99"/>
    </row>
    <row r="31" spans="1:26" ht="20.100000000000001" customHeight="1" x14ac:dyDescent="0.25">
      <c r="B31" s="191" t="s">
        <v>174</v>
      </c>
      <c r="C31" s="182"/>
      <c r="D31" s="203" t="s">
        <v>163</v>
      </c>
      <c r="E31" s="195"/>
      <c r="F31" s="99"/>
      <c r="G31" s="100"/>
      <c r="H31" s="100"/>
      <c r="I31" s="100"/>
      <c r="J31" s="100"/>
      <c r="K31" s="100"/>
      <c r="L31" s="99"/>
      <c r="M31" s="99"/>
      <c r="N31" s="99"/>
      <c r="O31" s="131"/>
      <c r="P31" s="99"/>
      <c r="R31" s="99"/>
      <c r="S31" s="162"/>
      <c r="T31" s="99"/>
      <c r="U31" s="99"/>
      <c r="V31" s="99"/>
      <c r="W31" s="99"/>
      <c r="X31" s="99"/>
      <c r="Y31" s="99"/>
      <c r="Z31" s="99"/>
    </row>
    <row r="32" spans="1:26" ht="30" customHeight="1" x14ac:dyDescent="0.25">
      <c r="B32" s="368">
        <f>Werte_TOP5!D51</f>
        <v>18</v>
      </c>
      <c r="C32" s="183" t="str">
        <f>Werte_TOP5!E51</f>
        <v>Flächeninanspruchnahme</v>
      </c>
      <c r="D32" s="276">
        <f>Werte_TOP5!H51</f>
        <v>3.0000000000000001E-6</v>
      </c>
      <c r="E32" s="225">
        <f>Werte_TOP5!G51</f>
        <v>2</v>
      </c>
      <c r="F32" s="99"/>
      <c r="G32" s="100">
        <f>Werte_TOP5!V51</f>
        <v>0</v>
      </c>
      <c r="H32" s="100">
        <f>Werte_TOP5!W51</f>
        <v>0</v>
      </c>
      <c r="I32" s="100">
        <f>Werte_TOP5!X51</f>
        <v>0</v>
      </c>
      <c r="J32" s="100">
        <f>Werte_TOP5!Y51</f>
        <v>0</v>
      </c>
      <c r="K32" s="100">
        <f>Werte_TOP5!Z51</f>
        <v>1</v>
      </c>
      <c r="L32" s="99"/>
      <c r="M32" s="99"/>
      <c r="N32" s="99"/>
      <c r="O32" s="274" t="str">
        <f>Werte_TOP5!B51</f>
        <v>Fläche und Boden</v>
      </c>
      <c r="P32" s="275" t="str">
        <f>Werte_TOP5!A51</f>
        <v>Rsch</v>
      </c>
      <c r="R32" s="99"/>
      <c r="S32" s="162"/>
      <c r="T32" s="99"/>
      <c r="U32" s="99"/>
      <c r="V32" s="99"/>
      <c r="W32" s="99"/>
      <c r="X32" s="99"/>
      <c r="Y32" s="99"/>
      <c r="Z32" s="99"/>
    </row>
    <row r="33" spans="2:26" ht="30" customHeight="1" x14ac:dyDescent="0.25">
      <c r="B33" s="368" t="str">
        <f>Werte_TOP5!D52</f>
        <v>2b</v>
      </c>
      <c r="C33" s="183" t="str">
        <f>Werte_TOP5!E52</f>
        <v>Störungsanfälligkeit (System B)</v>
      </c>
      <c r="D33" s="276">
        <f>Werte_TOP5!H52</f>
        <v>0.50000100000000003</v>
      </c>
      <c r="E33" s="225">
        <f>Werte_TOP5!G52</f>
        <v>0.33333333333333331</v>
      </c>
      <c r="F33" s="99"/>
      <c r="G33" s="100">
        <f>Werte_TOP5!V52</f>
        <v>0</v>
      </c>
      <c r="H33" s="100">
        <f>Werte_TOP5!W52</f>
        <v>0</v>
      </c>
      <c r="I33" s="100">
        <f>Werte_TOP5!X52</f>
        <v>0.66666666666666663</v>
      </c>
      <c r="J33" s="100">
        <f>Werte_TOP5!Y52</f>
        <v>0.33333333333333331</v>
      </c>
      <c r="K33" s="100">
        <f>Werte_TOP5!Z52</f>
        <v>0</v>
      </c>
      <c r="L33" s="99"/>
      <c r="M33" s="99"/>
      <c r="N33" s="99"/>
      <c r="O33" s="274" t="str">
        <f>Werte_TOP5!B52</f>
        <v>Resilienz-Strukturen</v>
      </c>
      <c r="P33" s="275" t="str">
        <f>Werte_TOP5!A52</f>
        <v>VS</v>
      </c>
      <c r="R33" s="99"/>
      <c r="S33" s="162"/>
      <c r="T33" s="99"/>
      <c r="U33" s="99"/>
      <c r="V33" s="99"/>
      <c r="W33" s="99"/>
      <c r="X33" s="99"/>
      <c r="Y33" s="99"/>
      <c r="Z33" s="99"/>
    </row>
    <row r="34" spans="2:26" ht="30" customHeight="1" x14ac:dyDescent="0.25">
      <c r="B34" s="368" t="str">
        <f>Werte_TOP5!D53</f>
        <v>5b</v>
      </c>
      <c r="C34" s="183" t="str">
        <f>Werte_TOP5!E53</f>
        <v>Redundanz im technischen System (System B)</v>
      </c>
      <c r="D34" s="276">
        <f>Werte_TOP5!H53</f>
        <v>0.50000149999999999</v>
      </c>
      <c r="E34" s="225">
        <f>Werte_TOP5!G53</f>
        <v>1.3333333333333333</v>
      </c>
      <c r="F34" s="99"/>
      <c r="G34" s="100">
        <f>Werte_TOP5!V53</f>
        <v>0</v>
      </c>
      <c r="H34" s="100">
        <f>Werte_TOP5!W53</f>
        <v>0</v>
      </c>
      <c r="I34" s="100">
        <f>Werte_TOP5!X53</f>
        <v>0</v>
      </c>
      <c r="J34" s="100">
        <f>Werte_TOP5!Y53</f>
        <v>0.66666666666666663</v>
      </c>
      <c r="K34" s="100">
        <f>Werte_TOP5!Z53</f>
        <v>0.33333333333333331</v>
      </c>
      <c r="L34" s="99"/>
      <c r="M34" s="99"/>
      <c r="N34" s="99"/>
      <c r="O34" s="274" t="str">
        <f>Werte_TOP5!B53</f>
        <v>Resilienz-Ressourcen</v>
      </c>
      <c r="P34" s="275" t="str">
        <f>Werte_TOP5!A53</f>
        <v>VS</v>
      </c>
      <c r="R34" s="99"/>
      <c r="S34" s="162"/>
      <c r="T34" s="99"/>
      <c r="U34" s="99"/>
      <c r="V34" s="99"/>
      <c r="W34" s="99"/>
      <c r="X34" s="99"/>
      <c r="Y34" s="99"/>
      <c r="Z34" s="99"/>
    </row>
    <row r="35" spans="2:26" ht="30" customHeight="1" x14ac:dyDescent="0.25">
      <c r="B35" s="368">
        <f>Werte_TOP5!D54</f>
        <v>14</v>
      </c>
      <c r="C35" s="183" t="str">
        <f>Werte_TOP5!E54</f>
        <v>Erforderliche Nutzerkompetenz</v>
      </c>
      <c r="D35" s="276">
        <f>Werte_TOP5!H54</f>
        <v>0.50000250000000002</v>
      </c>
      <c r="E35" s="225">
        <f>Werte_TOP5!G54</f>
        <v>0.33333333333333331</v>
      </c>
      <c r="F35" s="99"/>
      <c r="G35" s="100">
        <f>Werte_TOP5!V54</f>
        <v>0</v>
      </c>
      <c r="H35" s="100">
        <f>Werte_TOP5!W54</f>
        <v>0</v>
      </c>
      <c r="I35" s="100">
        <f>Werte_TOP5!X54</f>
        <v>0.66666666666666663</v>
      </c>
      <c r="J35" s="100">
        <f>Werte_TOP5!Y54</f>
        <v>0.33333333333333331</v>
      </c>
      <c r="K35" s="100">
        <f>Werte_TOP5!Z54</f>
        <v>0</v>
      </c>
      <c r="L35" s="99"/>
      <c r="M35" s="99"/>
      <c r="N35" s="99"/>
      <c r="O35" s="274" t="str">
        <f>Werte_TOP5!B54</f>
        <v>Nutzerorientierung</v>
      </c>
      <c r="P35" s="275" t="str">
        <f>Werte_TOP5!A54</f>
        <v>WuNo</v>
      </c>
      <c r="R35" s="99"/>
      <c r="S35" s="162"/>
      <c r="T35" s="99"/>
      <c r="U35" s="99"/>
      <c r="V35" s="99"/>
      <c r="W35" s="99"/>
      <c r="X35" s="99"/>
      <c r="Y35" s="99"/>
      <c r="Z35" s="99"/>
    </row>
    <row r="36" spans="2:26" ht="30" customHeight="1" x14ac:dyDescent="0.25">
      <c r="B36" s="368">
        <f>Werte_TOP5!D55</f>
        <v>20</v>
      </c>
      <c r="C36" s="183" t="str">
        <f>Werte_TOP5!E55</f>
        <v>Rohstoffbedarf</v>
      </c>
      <c r="D36" s="276">
        <f>Werte_TOP5!H55</f>
        <v>0.50000319999999998</v>
      </c>
      <c r="E36" s="225">
        <f>Werte_TOP5!G55</f>
        <v>1.6666666666666667</v>
      </c>
      <c r="F36" s="99"/>
      <c r="G36" s="100">
        <f>Werte_TOP5!V55</f>
        <v>0</v>
      </c>
      <c r="H36" s="100">
        <f>Werte_TOP5!W55</f>
        <v>0</v>
      </c>
      <c r="I36" s="100">
        <f>Werte_TOP5!X55</f>
        <v>0</v>
      </c>
      <c r="J36" s="100">
        <f>Werte_TOP5!Y55</f>
        <v>0.33333333333333331</v>
      </c>
      <c r="K36" s="100">
        <f>Werte_TOP5!Z55</f>
        <v>0.66666666666666663</v>
      </c>
      <c r="L36" s="99"/>
      <c r="M36" s="99"/>
      <c r="N36" s="99"/>
      <c r="O36" s="274" t="str">
        <f>Werte_TOP5!B55</f>
        <v>Rohstoffe</v>
      </c>
      <c r="P36" s="275" t="str">
        <f>Werte_TOP5!A55</f>
        <v>Rsch</v>
      </c>
      <c r="R36" s="99"/>
      <c r="S36" s="162"/>
      <c r="T36" s="99"/>
      <c r="U36" s="99"/>
      <c r="V36" s="99"/>
      <c r="W36" s="99"/>
      <c r="X36" s="99"/>
      <c r="Y36" s="99"/>
      <c r="Z36" s="99"/>
    </row>
    <row r="37" spans="2:26" ht="20.100000000000001" hidden="1" customHeight="1" x14ac:dyDescent="0.25">
      <c r="B37" s="207"/>
      <c r="C37" s="183"/>
      <c r="D37" s="114"/>
      <c r="E37" s="225"/>
      <c r="F37" s="99"/>
      <c r="G37" s="100"/>
      <c r="H37" s="100"/>
      <c r="I37" s="100"/>
      <c r="J37" s="100"/>
      <c r="K37" s="100"/>
      <c r="L37" s="99"/>
      <c r="M37" s="99"/>
      <c r="N37" s="99"/>
      <c r="O37" s="131"/>
      <c r="P37" s="99"/>
      <c r="R37" s="99"/>
      <c r="S37" s="162"/>
      <c r="T37" s="99"/>
      <c r="U37" s="99"/>
      <c r="V37" s="99"/>
      <c r="W37" s="99"/>
      <c r="X37" s="99"/>
      <c r="Y37" s="99"/>
      <c r="Z37" s="99"/>
    </row>
    <row r="38" spans="2:26" ht="20.100000000000001" customHeight="1" x14ac:dyDescent="0.25">
      <c r="B38" s="191" t="s">
        <v>173</v>
      </c>
      <c r="C38" s="183"/>
      <c r="D38" s="114"/>
      <c r="E38" s="225"/>
      <c r="F38" s="99"/>
      <c r="G38" s="100"/>
      <c r="H38" s="100"/>
      <c r="I38" s="100"/>
      <c r="J38" s="100"/>
      <c r="K38" s="100"/>
      <c r="L38" s="99"/>
      <c r="M38" s="99"/>
      <c r="N38" s="99"/>
      <c r="O38" s="131"/>
      <c r="P38" s="99"/>
      <c r="R38" s="99"/>
      <c r="S38" s="162"/>
      <c r="T38" s="99"/>
      <c r="U38" s="99"/>
      <c r="V38" s="99"/>
      <c r="W38" s="99"/>
      <c r="X38" s="99"/>
      <c r="Y38" s="99"/>
      <c r="Z38" s="99"/>
    </row>
    <row r="39" spans="2:26" ht="30" customHeight="1" x14ac:dyDescent="0.25">
      <c r="B39" s="368">
        <f>Werte_TOP5!D43</f>
        <v>27</v>
      </c>
      <c r="C39" s="183" t="str">
        <f>Werte_TOP5!E43</f>
        <v>Abfallaufkommen</v>
      </c>
      <c r="D39" s="276">
        <f>Werte_TOP5!H43</f>
        <v>2.0000038999999998</v>
      </c>
      <c r="E39" s="225">
        <f>Werte_TOP5!G43</f>
        <v>0.33333333333333331</v>
      </c>
      <c r="F39" s="99"/>
      <c r="G39" s="100">
        <f>Werte_TOP5!V43</f>
        <v>0.33333333333333331</v>
      </c>
      <c r="H39" s="100">
        <f>Werte_TOP5!W43</f>
        <v>0</v>
      </c>
      <c r="I39" s="100">
        <f>Werte_TOP5!X43</f>
        <v>0</v>
      </c>
      <c r="J39" s="100">
        <f>Werte_TOP5!Y43</f>
        <v>0.33333333333333331</v>
      </c>
      <c r="K39" s="100">
        <f>Werte_TOP5!Z43</f>
        <v>0.33333333333333331</v>
      </c>
      <c r="L39" s="99"/>
      <c r="M39" s="99"/>
      <c r="N39" s="99"/>
      <c r="O39" s="274" t="str">
        <f>Werte_TOP5!B43</f>
        <v>Emissionen und Abfall</v>
      </c>
      <c r="P39" s="275" t="str">
        <f>Werte_TOP5!A43</f>
        <v>Rsch</v>
      </c>
      <c r="R39" s="99"/>
      <c r="S39" s="162"/>
      <c r="T39" s="99"/>
      <c r="U39" s="99"/>
      <c r="V39" s="99"/>
      <c r="W39" s="99"/>
      <c r="X39" s="99"/>
      <c r="Y39" s="99"/>
      <c r="Z39" s="99"/>
    </row>
    <row r="40" spans="2:26" ht="30" customHeight="1" x14ac:dyDescent="0.25">
      <c r="B40" s="368">
        <f>Werte_TOP5!D44</f>
        <v>26</v>
      </c>
      <c r="C40" s="183" t="str">
        <f>Werte_TOP5!E44</f>
        <v>Lärmemissionen</v>
      </c>
      <c r="D40" s="276">
        <f>Werte_TOP5!H44</f>
        <v>1.5000038</v>
      </c>
      <c r="E40" s="225">
        <f>Werte_TOP5!G44</f>
        <v>0</v>
      </c>
      <c r="F40" s="99"/>
      <c r="G40" s="100">
        <f>Werte_TOP5!V44</f>
        <v>0.33333333333333331</v>
      </c>
      <c r="H40" s="100">
        <f>Werte_TOP5!W44</f>
        <v>0</v>
      </c>
      <c r="I40" s="100">
        <f>Werte_TOP5!X44</f>
        <v>0</v>
      </c>
      <c r="J40" s="100">
        <f>Werte_TOP5!Y44</f>
        <v>0.66666666666666663</v>
      </c>
      <c r="K40" s="100">
        <f>Werte_TOP5!Z44</f>
        <v>0</v>
      </c>
      <c r="L40" s="99"/>
      <c r="M40" s="99"/>
      <c r="N40" s="99"/>
      <c r="O40" s="274" t="str">
        <f>Werte_TOP5!B44</f>
        <v>Emissionen und Abfall</v>
      </c>
      <c r="P40" s="275" t="str">
        <f>Werte_TOP5!A44</f>
        <v>Rsch</v>
      </c>
      <c r="R40" s="99"/>
      <c r="S40" s="162"/>
      <c r="T40" s="99"/>
      <c r="U40" s="99"/>
      <c r="V40" s="99"/>
      <c r="W40" s="99"/>
      <c r="X40" s="99"/>
      <c r="Y40" s="99"/>
      <c r="Z40" s="99"/>
    </row>
    <row r="41" spans="2:26" ht="30" customHeight="1" x14ac:dyDescent="0.25">
      <c r="B41" s="368">
        <f>Werte_TOP5!D45</f>
        <v>25</v>
      </c>
      <c r="C41" s="183" t="str">
        <f>Werte_TOP5!E45</f>
        <v>Emissionen umwelt- und gesundheitsgefährdender Stoffe in Gewässer, Luft, Boden</v>
      </c>
      <c r="D41" s="276">
        <f>Werte_TOP5!H45</f>
        <v>1.5000036999999999</v>
      </c>
      <c r="E41" s="225">
        <f>Werte_TOP5!G45</f>
        <v>-0.66666666666666663</v>
      </c>
      <c r="F41" s="99"/>
      <c r="G41" s="100">
        <f>Werte_TOP5!V45</f>
        <v>0.33333333333333331</v>
      </c>
      <c r="H41" s="100">
        <f>Werte_TOP5!W45</f>
        <v>0.33333333333333331</v>
      </c>
      <c r="I41" s="100">
        <f>Werte_TOP5!X45</f>
        <v>0</v>
      </c>
      <c r="J41" s="100">
        <f>Werte_TOP5!Y45</f>
        <v>0.33333333333333331</v>
      </c>
      <c r="K41" s="100">
        <f>Werte_TOP5!Z45</f>
        <v>0</v>
      </c>
      <c r="L41" s="99"/>
      <c r="M41" s="99"/>
      <c r="N41" s="99"/>
      <c r="O41" s="274" t="str">
        <f>Werte_TOP5!B45</f>
        <v>Emissionen und Abfall</v>
      </c>
      <c r="P41" s="275" t="str">
        <f>Werte_TOP5!A45</f>
        <v>Rsch</v>
      </c>
      <c r="R41" s="99"/>
      <c r="S41" s="162"/>
      <c r="T41" s="99"/>
      <c r="U41" s="99"/>
      <c r="V41" s="99"/>
      <c r="W41" s="99"/>
      <c r="X41" s="99"/>
      <c r="Y41" s="99"/>
      <c r="Z41" s="99"/>
    </row>
    <row r="42" spans="2:26" ht="30" customHeight="1" x14ac:dyDescent="0.25">
      <c r="B42" s="368">
        <f>Werte_TOP5!D46</f>
        <v>22</v>
      </c>
      <c r="C42" s="183" t="str">
        <f>Werte_TOP5!E46</f>
        <v>Wasserverbrauch</v>
      </c>
      <c r="D42" s="276">
        <f>Werte_TOP5!H46</f>
        <v>1.5000034</v>
      </c>
      <c r="E42" s="225">
        <f>Werte_TOP5!G46</f>
        <v>0.66666666666666663</v>
      </c>
      <c r="F42" s="99"/>
      <c r="G42" s="100">
        <f>Werte_TOP5!V46</f>
        <v>0</v>
      </c>
      <c r="H42" s="100">
        <f>Werte_TOP5!W46</f>
        <v>0.33333333333333331</v>
      </c>
      <c r="I42" s="100">
        <f>Werte_TOP5!X46</f>
        <v>0</v>
      </c>
      <c r="J42" s="100">
        <f>Werte_TOP5!Y46</f>
        <v>0.33333333333333331</v>
      </c>
      <c r="K42" s="100">
        <f>Werte_TOP5!Z46</f>
        <v>0.33333333333333331</v>
      </c>
      <c r="L42" s="99"/>
      <c r="M42" s="99"/>
      <c r="N42" s="99"/>
      <c r="O42" s="274" t="str">
        <f>Werte_TOP5!B46</f>
        <v>Wasser und Gewässer</v>
      </c>
      <c r="P42" s="275" t="str">
        <f>Werte_TOP5!A46</f>
        <v>Rsch</v>
      </c>
      <c r="R42" s="99"/>
      <c r="S42" s="162"/>
      <c r="T42" s="99"/>
      <c r="U42" s="99"/>
      <c r="V42" s="99"/>
      <c r="W42" s="99"/>
      <c r="X42" s="99"/>
      <c r="Y42" s="99"/>
      <c r="Z42" s="99"/>
    </row>
    <row r="43" spans="2:26" ht="30" customHeight="1" x14ac:dyDescent="0.25">
      <c r="B43" s="368">
        <f>Werte_TOP5!D47</f>
        <v>21</v>
      </c>
      <c r="C43" s="183" t="str">
        <f>Werte_TOP5!E47</f>
        <v>Abhängigkeit von kritischen Rohstoffen</v>
      </c>
      <c r="D43" s="276">
        <f>Werte_TOP5!H47</f>
        <v>1.5000032999999999</v>
      </c>
      <c r="E43" s="225">
        <f>Werte_TOP5!G47</f>
        <v>0.66666666666666663</v>
      </c>
      <c r="F43" s="99"/>
      <c r="G43" s="100">
        <f>Werte_TOP5!V47</f>
        <v>0</v>
      </c>
      <c r="H43" s="100">
        <f>Werte_TOP5!W47</f>
        <v>0.33333333333333331</v>
      </c>
      <c r="I43" s="100">
        <f>Werte_TOP5!X47</f>
        <v>0</v>
      </c>
      <c r="J43" s="100">
        <f>Werte_TOP5!Y47</f>
        <v>0.33333333333333331</v>
      </c>
      <c r="K43" s="100">
        <f>Werte_TOP5!Z47</f>
        <v>0.33333333333333331</v>
      </c>
      <c r="L43" s="99"/>
      <c r="M43" s="99"/>
      <c r="N43" s="99"/>
      <c r="O43" s="274" t="str">
        <f>Werte_TOP5!B47</f>
        <v>Rohstoffe</v>
      </c>
      <c r="P43" s="275" t="str">
        <f>Werte_TOP5!A47</f>
        <v>Rsch</v>
      </c>
      <c r="R43" s="99"/>
      <c r="S43" s="162"/>
      <c r="T43" s="99"/>
      <c r="U43" s="99"/>
      <c r="V43" s="99"/>
      <c r="W43" s="99"/>
      <c r="X43" s="99"/>
      <c r="Y43" s="99"/>
      <c r="Z43" s="99"/>
    </row>
    <row r="44" spans="2:26" ht="12.95" customHeight="1" x14ac:dyDescent="0.25">
      <c r="B44" s="207"/>
      <c r="C44" s="183"/>
      <c r="D44" s="114"/>
      <c r="E44" s="225"/>
      <c r="F44" s="99"/>
      <c r="G44" s="100"/>
      <c r="H44" s="100"/>
      <c r="I44" s="100"/>
      <c r="J44" s="100"/>
      <c r="K44" s="100"/>
      <c r="L44" s="99"/>
      <c r="M44" s="99"/>
      <c r="N44" s="99"/>
      <c r="O44" s="131"/>
      <c r="P44" s="99"/>
      <c r="R44" s="99"/>
      <c r="S44" s="162"/>
      <c r="T44" s="99"/>
      <c r="U44" s="99"/>
      <c r="V44" s="99"/>
      <c r="W44" s="99"/>
      <c r="X44" s="99"/>
      <c r="Y44" s="99"/>
      <c r="Z44" s="99"/>
    </row>
    <row r="45" spans="2:26" s="175" customFormat="1" ht="5.0999999999999996" customHeight="1" x14ac:dyDescent="0.25">
      <c r="D45" s="176"/>
      <c r="E45" s="177"/>
      <c r="F45" s="177"/>
      <c r="G45" s="178"/>
      <c r="H45" s="179"/>
      <c r="I45" s="180"/>
      <c r="J45" s="180"/>
      <c r="K45" s="179"/>
      <c r="S45" s="181"/>
    </row>
    <row r="46" spans="2:26" x14ac:dyDescent="0.25">
      <c r="B46" s="209" t="s">
        <v>93</v>
      </c>
      <c r="C46" s="209"/>
    </row>
  </sheetData>
  <sheetProtection algorithmName="SHA-512" hashValue="2N45tR3QTBCB8WPpAQynhLMZdBBazv1mb0+xCGUIMNpHQt6QGTFJz8BPXrku+XSTAPRCSu/RZQHNIsNmO2HHwA==" saltValue="XvvM1jLGh+ow8ui7QZowkA==" spinCount="100000" sheet="1" objects="1" scenarios="1"/>
  <mergeCells count="1">
    <mergeCell ref="P11:Q11"/>
  </mergeCells>
  <conditionalFormatting sqref="G14:K14">
    <cfRule type="top10" dxfId="145" priority="76" rank="1"/>
  </conditionalFormatting>
  <conditionalFormatting sqref="G28:K28 H21:K22">
    <cfRule type="top10" dxfId="144" priority="69" rank="1"/>
  </conditionalFormatting>
  <conditionalFormatting sqref="G37:K37">
    <cfRule type="top10" dxfId="143" priority="62" rank="1"/>
  </conditionalFormatting>
  <conditionalFormatting sqref="G38:K38">
    <cfRule type="top10" dxfId="142" priority="61" rank="1"/>
  </conditionalFormatting>
  <conditionalFormatting sqref="G44:K44">
    <cfRule type="top10" dxfId="141" priority="41" rank="1"/>
  </conditionalFormatting>
  <conditionalFormatting sqref="H15:K15">
    <cfRule type="top10" dxfId="140" priority="158" rank="1"/>
  </conditionalFormatting>
  <conditionalFormatting sqref="G16:K16">
    <cfRule type="top10" dxfId="139" priority="30" rank="1"/>
  </conditionalFormatting>
  <conditionalFormatting sqref="G17:K17">
    <cfRule type="top10" dxfId="138" priority="29" rank="1"/>
  </conditionalFormatting>
  <conditionalFormatting sqref="G18:K18">
    <cfRule type="top10" dxfId="137" priority="28" rank="1"/>
  </conditionalFormatting>
  <conditionalFormatting sqref="G19:K19">
    <cfRule type="top10" dxfId="136" priority="27" rank="1"/>
  </conditionalFormatting>
  <conditionalFormatting sqref="G21:G22">
    <cfRule type="top10" dxfId="135" priority="26" rank="1"/>
  </conditionalFormatting>
  <conditionalFormatting sqref="G30:K31">
    <cfRule type="top10" dxfId="134" priority="22" rank="1"/>
  </conditionalFormatting>
  <conditionalFormatting sqref="G20:K20">
    <cfRule type="top10" dxfId="133" priority="19" rank="1"/>
  </conditionalFormatting>
  <conditionalFormatting sqref="G23:K23">
    <cfRule type="top10" dxfId="132" priority="18" rank="1"/>
  </conditionalFormatting>
  <conditionalFormatting sqref="G24:K24">
    <cfRule type="top10" dxfId="131" priority="17" rank="1"/>
  </conditionalFormatting>
  <conditionalFormatting sqref="G25:K25">
    <cfRule type="top10" dxfId="130" priority="16" rank="1"/>
  </conditionalFormatting>
  <conditionalFormatting sqref="G26:K26">
    <cfRule type="top10" dxfId="129" priority="15" rank="1"/>
  </conditionalFormatting>
  <conditionalFormatting sqref="G27:K27">
    <cfRule type="top10" dxfId="128" priority="14" rank="1"/>
  </conditionalFormatting>
  <conditionalFormatting sqref="G32:K32">
    <cfRule type="top10" dxfId="127" priority="13" rank="1"/>
  </conditionalFormatting>
  <conditionalFormatting sqref="G33:K33">
    <cfRule type="top10" dxfId="126" priority="12" rank="1"/>
  </conditionalFormatting>
  <conditionalFormatting sqref="G34:K34">
    <cfRule type="top10" dxfId="125" priority="11" rank="1"/>
  </conditionalFormatting>
  <conditionalFormatting sqref="G35:K35">
    <cfRule type="top10" dxfId="124" priority="10" rank="1"/>
  </conditionalFormatting>
  <conditionalFormatting sqref="G36:K36">
    <cfRule type="top10" dxfId="123" priority="9" rank="1"/>
  </conditionalFormatting>
  <conditionalFormatting sqref="G39:K39">
    <cfRule type="top10" dxfId="122" priority="8" rank="1"/>
  </conditionalFormatting>
  <conditionalFormatting sqref="G40:K40">
    <cfRule type="top10" dxfId="121" priority="7" rank="1"/>
  </conditionalFormatting>
  <conditionalFormatting sqref="G41:K41">
    <cfRule type="top10" dxfId="120" priority="6" rank="1"/>
  </conditionalFormatting>
  <conditionalFormatting sqref="G42:K42">
    <cfRule type="top10" dxfId="119" priority="5" rank="1"/>
  </conditionalFormatting>
  <conditionalFormatting sqref="G43:K43">
    <cfRule type="top10" dxfId="118" priority="4" rank="1"/>
  </conditionalFormatting>
  <pageMargins left="0.70866141732283472" right="0.70866141732283472" top="0.78740157480314965" bottom="0.78740157480314965" header="0.31496062992125984" footer="0.31496062992125984"/>
  <pageSetup paperSize="9" scale="68" fitToHeight="3"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90" id="{2DDB8F0A-4F8C-4913-9CB8-D3AD3F7D1B77}">
            <xm:f>$P14=DROPDOWN!$J$8</xm:f>
            <x14:dxf>
              <fill>
                <patternFill>
                  <bgColor theme="4"/>
                </patternFill>
              </fill>
            </x14:dxf>
          </x14:cfRule>
          <xm:sqref>Q14:Q28 Q32:Q44 B44</xm:sqref>
        </x14:conditionalFormatting>
        <x14:conditionalFormatting xmlns:xm="http://schemas.microsoft.com/office/excel/2006/main">
          <x14:cfRule type="expression" priority="88" id="{E25EEE7B-6FF8-40D7-963A-5B0B65A98305}">
            <xm:f>$P14=DROPDOWN!$J$10</xm:f>
            <x14:dxf>
              <fill>
                <patternFill>
                  <bgColor theme="9"/>
                </patternFill>
              </fill>
            </x14:dxf>
          </x14:cfRule>
          <x14:cfRule type="expression" priority="89" id="{93DEA232-3BF8-4827-BE53-3CBC411639E5}">
            <xm:f>$P14=DROPDOWN!$J$9</xm:f>
            <x14:dxf>
              <fill>
                <patternFill>
                  <bgColor theme="5"/>
                </patternFill>
              </fill>
            </x14:dxf>
          </x14:cfRule>
          <xm:sqref>Q14:Q28 Q32:Q44 B44</xm:sqref>
        </x14:conditionalFormatting>
        <x14:conditionalFormatting xmlns:xm="http://schemas.microsoft.com/office/excel/2006/main">
          <x14:cfRule type="expression" priority="87" id="{E7DC2718-94E8-4908-B304-0EBE29BC9857}">
            <xm:f>$P16=DROPDOWN!$J$8</xm:f>
            <x14:dxf>
              <fill>
                <patternFill>
                  <bgColor theme="4"/>
                </patternFill>
              </fill>
            </x14:dxf>
          </x14:cfRule>
          <xm:sqref>B16:B21 B23:B28 B32:B37</xm:sqref>
        </x14:conditionalFormatting>
        <x14:conditionalFormatting xmlns:xm="http://schemas.microsoft.com/office/excel/2006/main">
          <x14:cfRule type="expression" priority="85" id="{1F2AE661-54F2-483B-9DAC-9974B5C44F2E}">
            <xm:f>$P16=DROPDOWN!$J$10</xm:f>
            <x14:dxf>
              <fill>
                <patternFill>
                  <bgColor theme="9"/>
                </patternFill>
              </fill>
            </x14:dxf>
          </x14:cfRule>
          <x14:cfRule type="expression" priority="86" id="{C737D666-40D0-4DAE-9382-75D615C03DB4}">
            <xm:f>$P16=DROPDOWN!$J$9</xm:f>
            <x14:dxf>
              <fill>
                <patternFill>
                  <bgColor theme="5"/>
                </patternFill>
              </fill>
            </x14:dxf>
          </x14:cfRule>
          <xm:sqref>B16:B21 B23:B28 B32:B37</xm:sqref>
        </x14:conditionalFormatting>
        <x14:conditionalFormatting xmlns:xm="http://schemas.microsoft.com/office/excel/2006/main">
          <x14:cfRule type="expression" priority="25" id="{F08AA438-3996-4CE6-921A-380BA6145106}">
            <xm:f>$P30=DROPDOWN!$J$8</xm:f>
            <x14:dxf>
              <fill>
                <patternFill>
                  <bgColor theme="4"/>
                </patternFill>
              </fill>
            </x14:dxf>
          </x14:cfRule>
          <xm:sqref>Q30:Q31</xm:sqref>
        </x14:conditionalFormatting>
        <x14:conditionalFormatting xmlns:xm="http://schemas.microsoft.com/office/excel/2006/main">
          <x14:cfRule type="expression" priority="23" id="{1049324A-38DB-4810-B92B-A12E281476D7}">
            <xm:f>$P30=DROPDOWN!$J$10</xm:f>
            <x14:dxf>
              <fill>
                <patternFill>
                  <bgColor theme="9"/>
                </patternFill>
              </fill>
            </x14:dxf>
          </x14:cfRule>
          <x14:cfRule type="expression" priority="24" id="{3D44C1A6-4071-4D72-82C7-D3DE6ADA4A69}">
            <xm:f>$P30=DROPDOWN!$J$9</xm:f>
            <x14:dxf>
              <fill>
                <patternFill>
                  <bgColor theme="5"/>
                </patternFill>
              </fill>
            </x14:dxf>
          </x14:cfRule>
          <xm:sqref>Q30:Q31</xm:sqref>
        </x14:conditionalFormatting>
        <x14:conditionalFormatting xmlns:xm="http://schemas.microsoft.com/office/excel/2006/main">
          <x14:cfRule type="expression" priority="3" id="{1A891670-CD61-4E68-B37E-33197142BC90}">
            <xm:f>$P39=DROPDOWN!$J$8</xm:f>
            <x14:dxf>
              <fill>
                <patternFill>
                  <bgColor theme="4"/>
                </patternFill>
              </fill>
            </x14:dxf>
          </x14:cfRule>
          <xm:sqref>B39:B43</xm:sqref>
        </x14:conditionalFormatting>
        <x14:conditionalFormatting xmlns:xm="http://schemas.microsoft.com/office/excel/2006/main">
          <x14:cfRule type="expression" priority="1" id="{90792056-D5C8-48AE-A3FF-9D46768C0264}">
            <xm:f>$P39=DROPDOWN!$J$10</xm:f>
            <x14:dxf>
              <fill>
                <patternFill>
                  <bgColor theme="9"/>
                </patternFill>
              </fill>
            </x14:dxf>
          </x14:cfRule>
          <x14:cfRule type="expression" priority="2" id="{09B69E2B-7181-45B6-B0ED-BE7F7295CB13}">
            <xm:f>$P39=DROPDOWN!$J$9</xm:f>
            <x14:dxf>
              <fill>
                <patternFill>
                  <bgColor theme="5"/>
                </patternFill>
              </fill>
            </x14:dxf>
          </x14:cfRule>
          <xm:sqref>B39:B43</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high="1" xr2:uid="{00000000-0003-0000-1100-000003000000}">
          <x14:colorSeries theme="0" tint="-0.34998626667073579"/>
          <x14:colorNegative rgb="FFD00000"/>
          <x14:colorAxis rgb="FF000000"/>
          <x14:colorMarkers rgb="FFD00000"/>
          <x14:colorFirst rgb="FFD00000"/>
          <x14:colorLast rgb="FFD00000"/>
          <x14:colorHigh theme="1" tint="0.34998626667073579"/>
          <x14:colorLow rgb="FFD00000"/>
          <x14:sparklines>
            <x14:sparkline>
              <xm:f>'6d_Ergebnis-TOP5'!G30:K30</xm:f>
              <xm:sqref>M30</xm:sqref>
            </x14:sparkline>
            <x14:sparkline>
              <xm:f>'6d_Ergebnis-TOP5'!G31:K31</xm:f>
              <xm:sqref>M31</xm:sqref>
            </x14:sparkline>
          </x14:sparklines>
        </x14:sparklineGroup>
        <x14:sparklineGroup type="column" displayEmptyCellsAs="gap" high="1" xr2:uid="{00000000-0003-0000-1100-000002000000}">
          <x14:colorSeries theme="0" tint="-0.34998626667073579"/>
          <x14:colorNegative rgb="FFD00000"/>
          <x14:colorAxis rgb="FF000000"/>
          <x14:colorMarkers rgb="FFD00000"/>
          <x14:colorFirst rgb="FFD00000"/>
          <x14:colorLast rgb="FFD00000"/>
          <x14:colorHigh theme="1" tint="0.34998626667073579"/>
          <x14:colorLow rgb="FFD00000"/>
          <x14:sparklines>
            <x14:sparkline>
              <xm:f>'6d_Ergebnis-TOP5'!G21:K21</xm:f>
              <xm:sqref>M21</xm:sqref>
            </x14:sparkline>
            <x14:sparkline>
              <xm:f>'6d_Ergebnis-TOP5'!G22:K22</xm:f>
              <xm:sqref>M22</xm:sqref>
            </x14:sparkline>
            <x14:sparkline>
              <xm:f>'6d_Ergebnis-TOP5'!G23:K23</xm:f>
              <xm:sqref>M23</xm:sqref>
            </x14:sparkline>
            <x14:sparkline>
              <xm:f>'6d_Ergebnis-TOP5'!G24:K24</xm:f>
              <xm:sqref>M24</xm:sqref>
            </x14:sparkline>
            <x14:sparkline>
              <xm:f>'6d_Ergebnis-TOP5'!G25:K25</xm:f>
              <xm:sqref>M25</xm:sqref>
            </x14:sparkline>
            <x14:sparkline>
              <xm:f>'6d_Ergebnis-TOP5'!G26:K26</xm:f>
              <xm:sqref>M26</xm:sqref>
            </x14:sparkline>
            <x14:sparkline>
              <xm:f>'6d_Ergebnis-TOP5'!G27:K27</xm:f>
              <xm:sqref>M27</xm:sqref>
            </x14:sparkline>
            <x14:sparkline>
              <xm:f>'6d_Ergebnis-TOP5'!G28:K28</xm:f>
              <xm:sqref>M28</xm:sqref>
            </x14:sparkline>
            <x14:sparkline>
              <xm:f>'6d_Ergebnis-TOP5'!G32:K32</xm:f>
              <xm:sqref>M32</xm:sqref>
            </x14:sparkline>
            <x14:sparkline>
              <xm:f>'6d_Ergebnis-TOP5'!G33:K33</xm:f>
              <xm:sqref>M33</xm:sqref>
            </x14:sparkline>
            <x14:sparkline>
              <xm:f>'6d_Ergebnis-TOP5'!G34:K34</xm:f>
              <xm:sqref>M34</xm:sqref>
            </x14:sparkline>
            <x14:sparkline>
              <xm:f>'6d_Ergebnis-TOP5'!G35:K35</xm:f>
              <xm:sqref>M35</xm:sqref>
            </x14:sparkline>
            <x14:sparkline>
              <xm:f>'6d_Ergebnis-TOP5'!G36:K36</xm:f>
              <xm:sqref>M36</xm:sqref>
            </x14:sparkline>
            <x14:sparkline>
              <xm:f>'6d_Ergebnis-TOP5'!G37:K37</xm:f>
              <xm:sqref>M37</xm:sqref>
            </x14:sparkline>
            <x14:sparkline>
              <xm:f>'6d_Ergebnis-TOP5'!G38:K38</xm:f>
              <xm:sqref>M38</xm:sqref>
            </x14:sparkline>
            <x14:sparkline>
              <xm:f>'6d_Ergebnis-TOP5'!G39:K39</xm:f>
              <xm:sqref>M39</xm:sqref>
            </x14:sparkline>
            <x14:sparkline>
              <xm:f>'6d_Ergebnis-TOP5'!G40:K40</xm:f>
              <xm:sqref>M40</xm:sqref>
            </x14:sparkline>
            <x14:sparkline>
              <xm:f>'6d_Ergebnis-TOP5'!G41:K41</xm:f>
              <xm:sqref>M41</xm:sqref>
            </x14:sparkline>
            <x14:sparkline>
              <xm:f>'6d_Ergebnis-TOP5'!G42:K42</xm:f>
              <xm:sqref>M42</xm:sqref>
            </x14:sparkline>
            <x14:sparkline>
              <xm:f>'6d_Ergebnis-TOP5'!G43:K43</xm:f>
              <xm:sqref>M43</xm:sqref>
            </x14:sparkline>
            <x14:sparkline>
              <xm:f>'6d_Ergebnis-TOP5'!G44:K44</xm:f>
              <xm:sqref>M44</xm:sqref>
            </x14:sparkline>
            <x14:sparkline>
              <xm:f>'6d_Ergebnis-TOP5'!G14:K14</xm:f>
              <xm:sqref>M14</xm:sqref>
            </x14:sparkline>
            <x14:sparkline>
              <xm:f>'6d_Ergebnis-TOP5'!G15:K15</xm:f>
              <xm:sqref>M15</xm:sqref>
            </x14:sparkline>
            <x14:sparkline>
              <xm:f>'6d_Ergebnis-TOP5'!G16:K16</xm:f>
              <xm:sqref>M16</xm:sqref>
            </x14:sparkline>
            <x14:sparkline>
              <xm:f>'6d_Ergebnis-TOP5'!G17:K17</xm:f>
              <xm:sqref>M17</xm:sqref>
            </x14:sparkline>
            <x14:sparkline>
              <xm:f>'6d_Ergebnis-TOP5'!G18:K18</xm:f>
              <xm:sqref>M18</xm:sqref>
            </x14:sparkline>
            <x14:sparkline>
              <xm:f>'6d_Ergebnis-TOP5'!G19:K19</xm:f>
              <xm:sqref>M19</xm:sqref>
            </x14:sparkline>
            <x14:sparkline>
              <xm:f>'6d_Ergebnis-TOP5'!G20:K20</xm:f>
              <xm:sqref>M20</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B1:Z59"/>
  <sheetViews>
    <sheetView showGridLines="0" showRowColHeaders="0" topLeftCell="A2" zoomScaleNormal="100" workbookViewId="0">
      <selection activeCell="B13" sqref="B13"/>
    </sheetView>
  </sheetViews>
  <sheetFormatPr baseColWidth="10" defaultColWidth="11.42578125" defaultRowHeight="15" x14ac:dyDescent="0.25"/>
  <cols>
    <col min="1" max="1" width="1.5703125" style="4" customWidth="1"/>
    <col min="2" max="2" width="2.85546875" style="4" customWidth="1"/>
    <col min="3" max="3" width="45.5703125" style="4" customWidth="1"/>
    <col min="4" max="4" width="12.140625" style="123" customWidth="1"/>
    <col min="5" max="5" width="11.5703125" style="5" customWidth="1"/>
    <col min="6" max="6" width="1.5703125" style="5" customWidth="1"/>
    <col min="7" max="11" width="6.85546875" style="7" customWidth="1"/>
    <col min="12" max="12" width="2.5703125" style="4" customWidth="1"/>
    <col min="13" max="13" width="10.5703125" style="4" customWidth="1"/>
    <col min="14" max="14" width="2.140625" style="4" customWidth="1"/>
    <col min="15" max="15" width="19.85546875" style="4" customWidth="1"/>
    <col min="16" max="16" width="12" style="4" customWidth="1"/>
    <col min="17" max="17" width="2.85546875" style="4" customWidth="1"/>
    <col min="18" max="18" width="10.5703125" style="4" customWidth="1"/>
    <col min="19" max="19" width="10.5703125" style="62" hidden="1" customWidth="1"/>
    <col min="20" max="26" width="10.5703125" style="4" customWidth="1"/>
    <col min="27" max="16384" width="11.42578125" style="4"/>
  </cols>
  <sheetData>
    <row r="1" spans="2:26" s="62" customFormat="1" hidden="1" x14ac:dyDescent="0.25">
      <c r="B1" s="25" t="s">
        <v>143</v>
      </c>
      <c r="C1" s="25"/>
      <c r="D1" s="118"/>
      <c r="E1" s="32"/>
      <c r="F1" s="32"/>
      <c r="G1" s="101"/>
      <c r="H1" s="101"/>
      <c r="I1" s="101"/>
      <c r="J1" s="101"/>
      <c r="K1" s="101"/>
    </row>
    <row r="2" spans="2:26" s="73" customFormat="1" ht="20.100000000000001" customHeight="1" x14ac:dyDescent="0.25">
      <c r="B2" s="76" t="s">
        <v>341</v>
      </c>
    </row>
    <row r="3" spans="2:26" s="52" customFormat="1" ht="15" customHeight="1" x14ac:dyDescent="0.25">
      <c r="B3" s="345" t="s">
        <v>48</v>
      </c>
      <c r="C3" s="53"/>
      <c r="D3" s="120"/>
      <c r="G3" s="105"/>
      <c r="H3" s="106"/>
      <c r="I3" s="106"/>
      <c r="J3" s="106"/>
      <c r="K3" s="106"/>
      <c r="S3" s="63"/>
    </row>
    <row r="4" spans="2:26" s="52" customFormat="1" ht="21" customHeight="1" x14ac:dyDescent="0.4">
      <c r="B4" s="341" t="str">
        <f>CONCATENATE('Ihre Notizen'!B4," ",'0_Allg_Eingaben'!C15,"")</f>
        <v>Prozessbegleitende Nachhaltigkeitsbewertung Muster</v>
      </c>
      <c r="C4" s="56"/>
      <c r="D4" s="120"/>
      <c r="G4" s="105"/>
      <c r="H4" s="57"/>
      <c r="I4" s="107"/>
      <c r="J4" s="107"/>
      <c r="K4" s="106"/>
      <c r="S4" s="63"/>
    </row>
    <row r="5" spans="2:26" s="52" customFormat="1" ht="3.95" customHeight="1" x14ac:dyDescent="0.25">
      <c r="D5" s="121"/>
      <c r="E5" s="59"/>
      <c r="F5" s="59"/>
      <c r="G5" s="105"/>
      <c r="H5" s="106"/>
      <c r="I5" s="107"/>
      <c r="J5" s="107"/>
      <c r="K5" s="106"/>
      <c r="S5" s="63"/>
    </row>
    <row r="6" spans="2:26" s="47" customFormat="1" ht="3.95" customHeight="1" x14ac:dyDescent="0.25">
      <c r="D6" s="122"/>
      <c r="E6" s="49"/>
      <c r="F6" s="49"/>
      <c r="G6" s="108"/>
      <c r="H6" s="109"/>
      <c r="I6" s="110"/>
      <c r="J6" s="110"/>
      <c r="K6" s="109"/>
      <c r="S6" s="64"/>
    </row>
    <row r="7" spans="2:26" ht="3.95" customHeight="1" x14ac:dyDescent="0.25">
      <c r="B7" s="13"/>
      <c r="C7" s="13"/>
    </row>
    <row r="8" spans="2:26" s="6" customFormat="1" ht="28.5" customHeight="1" x14ac:dyDescent="0.4">
      <c r="B8" s="350" t="str">
        <f>'0_Allg_Eingaben'!C13&amp;" | gesondert ausgewählte Kriterien"</f>
        <v>Mustervorhaben | gesondert ausgewählte Kriterien</v>
      </c>
      <c r="D8" s="124"/>
      <c r="E8" s="35"/>
      <c r="F8" s="35"/>
      <c r="G8" s="61"/>
      <c r="H8" s="61"/>
      <c r="I8" s="61"/>
      <c r="J8" s="61"/>
      <c r="K8" s="61"/>
      <c r="S8" s="65"/>
    </row>
    <row r="9" spans="2:26" s="6" customFormat="1" ht="29.45" customHeight="1" x14ac:dyDescent="0.4">
      <c r="B9" s="14" t="str">
        <f>CONCATENATE("Ergebnis ",'0_Allg_Eingaben'!C17," vom ",TEXT('0_Allg_Eingaben'!C19,"TT.MM.JJJJ"))</f>
        <v>Ergebnis 1.Bewertung vom 20.01.2022</v>
      </c>
      <c r="C9" s="14"/>
      <c r="D9" s="124"/>
      <c r="E9" s="35"/>
      <c r="F9" s="35"/>
      <c r="G9" s="61"/>
      <c r="H9" s="61"/>
      <c r="I9" s="61"/>
      <c r="J9" s="61"/>
      <c r="K9" s="61"/>
      <c r="O9" s="17"/>
      <c r="S9" s="65"/>
    </row>
    <row r="10" spans="2:26" s="6" customFormat="1" ht="18.600000000000001" customHeight="1" x14ac:dyDescent="0.4">
      <c r="B10" s="89" t="s">
        <v>209</v>
      </c>
      <c r="C10" s="89"/>
      <c r="D10" s="404" t="s">
        <v>188</v>
      </c>
      <c r="E10" s="128" t="s">
        <v>68</v>
      </c>
      <c r="F10" s="89"/>
      <c r="G10" s="89" t="s">
        <v>114</v>
      </c>
      <c r="H10" s="89"/>
      <c r="I10" s="89"/>
      <c r="J10" s="89"/>
      <c r="K10" s="61"/>
      <c r="O10" s="89" t="s">
        <v>44</v>
      </c>
      <c r="Q10" s="308"/>
      <c r="S10" s="65"/>
    </row>
    <row r="11" spans="2:26" s="111" customFormat="1" ht="26.45" customHeight="1" x14ac:dyDescent="0.25">
      <c r="D11" s="404"/>
      <c r="E11" s="8"/>
      <c r="G11" s="216">
        <v>-2</v>
      </c>
      <c r="H11" s="213">
        <v>-1</v>
      </c>
      <c r="I11" s="214">
        <v>0</v>
      </c>
      <c r="J11" s="215">
        <v>1</v>
      </c>
      <c r="K11" s="217">
        <v>2</v>
      </c>
      <c r="L11" s="11"/>
      <c r="M11" s="11"/>
      <c r="N11" s="11"/>
      <c r="O11" s="130" t="s">
        <v>8</v>
      </c>
      <c r="P11" s="403" t="s">
        <v>122</v>
      </c>
      <c r="Q11" s="403"/>
      <c r="R11" s="11"/>
      <c r="S11" s="132"/>
      <c r="T11" s="11"/>
      <c r="U11" s="11"/>
      <c r="V11" s="11"/>
      <c r="W11" s="11"/>
      <c r="X11" s="11"/>
      <c r="Y11" s="11"/>
      <c r="Z11" s="11"/>
    </row>
    <row r="12" spans="2:26" ht="9.9499999999999993" customHeight="1" x14ac:dyDescent="0.25">
      <c r="B12" s="2"/>
      <c r="D12" s="127"/>
      <c r="E12" s="129"/>
      <c r="F12" s="15"/>
      <c r="G12" s="4"/>
      <c r="H12" s="4"/>
      <c r="I12" s="4"/>
      <c r="J12" s="4"/>
      <c r="K12" s="4"/>
      <c r="O12" s="113"/>
    </row>
    <row r="13" spans="2:26" ht="30" customHeight="1" x14ac:dyDescent="0.25">
      <c r="B13" s="117" t="str">
        <f>Werte_SonderAuswertung!D7</f>
        <v>1a</v>
      </c>
      <c r="C13" s="123" t="str">
        <f>Werte_SonderAuswertung!E7</f>
        <v>Leistungsfähigkeit (System A)</v>
      </c>
      <c r="D13" s="114">
        <f>Werte_SonderAuswertung!L7</f>
        <v>3</v>
      </c>
      <c r="E13" s="226">
        <f>Werte_SonderAuswertung!F7</f>
        <v>-0.33333333333333331</v>
      </c>
      <c r="F13" s="99"/>
      <c r="G13" s="100">
        <f>Werte_SonderAuswertung!M7</f>
        <v>0.33333333333333331</v>
      </c>
      <c r="H13" s="100">
        <f>Werte_SonderAuswertung!N7</f>
        <v>0</v>
      </c>
      <c r="I13" s="100">
        <f>Werte_SonderAuswertung!O7</f>
        <v>0.33333333333333331</v>
      </c>
      <c r="J13" s="100">
        <f>Werte_SonderAuswertung!P7</f>
        <v>0.33333333333333331</v>
      </c>
      <c r="K13" s="100">
        <f>Werte_SonderAuswertung!Q7</f>
        <v>0</v>
      </c>
      <c r="L13" s="97"/>
      <c r="M13" s="97"/>
      <c r="N13" s="97"/>
      <c r="O13" s="131" t="str">
        <f>Werte_SonderAuswertung!C7</f>
        <v>Leistungsfähigkeit</v>
      </c>
      <c r="P13" s="99" t="str">
        <f>Werte_SonderAuswertung!B7</f>
        <v>VS</v>
      </c>
      <c r="R13" s="97"/>
      <c r="S13" s="133"/>
      <c r="T13" s="97"/>
      <c r="U13" s="97"/>
      <c r="V13" s="97"/>
      <c r="W13" s="97"/>
      <c r="X13" s="97"/>
      <c r="Y13" s="97"/>
      <c r="Z13" s="97"/>
    </row>
    <row r="14" spans="2:26" ht="30" customHeight="1" x14ac:dyDescent="0.25">
      <c r="B14" s="117" t="str">
        <f>Werte_SonderAuswertung!D8</f>
        <v>1b</v>
      </c>
      <c r="C14" s="123" t="str">
        <f>Werte_SonderAuswertung!E8</f>
        <v>Leistungsfähigkeit (System B)</v>
      </c>
      <c r="D14" s="114">
        <f>Werte_SonderAuswertung!L8</f>
        <v>3</v>
      </c>
      <c r="E14" s="226">
        <f>Werte_SonderAuswertung!F8</f>
        <v>0.66666666666666663</v>
      </c>
      <c r="F14" s="99"/>
      <c r="G14" s="100">
        <f>Werte_SonderAuswertung!M8</f>
        <v>0</v>
      </c>
      <c r="H14" s="100">
        <f>Werte_SonderAuswertung!N8</f>
        <v>0.33333333333333331</v>
      </c>
      <c r="I14" s="100">
        <f>Werte_SonderAuswertung!O8</f>
        <v>0</v>
      </c>
      <c r="J14" s="100">
        <f>Werte_SonderAuswertung!P8</f>
        <v>0.33333333333333331</v>
      </c>
      <c r="K14" s="100">
        <f>Werte_SonderAuswertung!Q8</f>
        <v>0.33333333333333331</v>
      </c>
      <c r="L14" s="97"/>
      <c r="M14" s="97"/>
      <c r="N14" s="97"/>
      <c r="O14" s="131" t="str">
        <f>Werte_SonderAuswertung!C8</f>
        <v>Leistungsfähigkeit</v>
      </c>
      <c r="P14" s="99" t="str">
        <f>Werte_SonderAuswertung!B8</f>
        <v>VS</v>
      </c>
      <c r="R14" s="97"/>
      <c r="S14" s="133"/>
      <c r="T14" s="97"/>
      <c r="U14" s="97"/>
      <c r="V14" s="97"/>
      <c r="W14" s="97"/>
      <c r="X14" s="97"/>
      <c r="Y14" s="97"/>
      <c r="Z14" s="97"/>
    </row>
    <row r="15" spans="2:26" ht="30" customHeight="1" x14ac:dyDescent="0.25">
      <c r="B15" s="117" t="str">
        <f>Werte_SonderAuswertung!D9</f>
        <v/>
      </c>
      <c r="C15" s="123" t="str">
        <f>Werte_SonderAuswertung!E9</f>
        <v/>
      </c>
      <c r="D15" s="114" t="str">
        <f>Werte_SonderAuswertung!L9</f>
        <v/>
      </c>
      <c r="E15" s="226" t="str">
        <f>Werte_SonderAuswertung!F9</f>
        <v/>
      </c>
      <c r="F15" s="99"/>
      <c r="G15" s="100" t="str">
        <f>Werte_SonderAuswertung!M9</f>
        <v/>
      </c>
      <c r="H15" s="100" t="str">
        <f>Werte_SonderAuswertung!N9</f>
        <v/>
      </c>
      <c r="I15" s="100" t="str">
        <f>Werte_SonderAuswertung!O9</f>
        <v/>
      </c>
      <c r="J15" s="100" t="str">
        <f>Werte_SonderAuswertung!P9</f>
        <v/>
      </c>
      <c r="K15" s="100" t="str">
        <f>Werte_SonderAuswertung!Q9</f>
        <v/>
      </c>
      <c r="L15" s="97"/>
      <c r="M15" s="97"/>
      <c r="N15" s="97"/>
      <c r="O15" s="131" t="str">
        <f>Werte_SonderAuswertung!C9</f>
        <v/>
      </c>
      <c r="P15" s="99" t="str">
        <f>Werte_SonderAuswertung!B9</f>
        <v/>
      </c>
      <c r="R15" s="97"/>
      <c r="S15" s="133"/>
      <c r="T15" s="97"/>
      <c r="U15" s="97"/>
      <c r="V15" s="97"/>
      <c r="W15" s="97"/>
      <c r="X15" s="97"/>
      <c r="Y15" s="97"/>
      <c r="Z15" s="97"/>
    </row>
    <row r="16" spans="2:26" ht="30" customHeight="1" x14ac:dyDescent="0.25">
      <c r="B16" s="117" t="str">
        <f>Werte_SonderAuswertung!D10</f>
        <v/>
      </c>
      <c r="C16" s="123" t="str">
        <f>Werte_SonderAuswertung!E10</f>
        <v/>
      </c>
      <c r="D16" s="114" t="str">
        <f>Werte_SonderAuswertung!L10</f>
        <v/>
      </c>
      <c r="E16" s="226" t="str">
        <f>Werte_SonderAuswertung!F10</f>
        <v/>
      </c>
      <c r="F16" s="99"/>
      <c r="G16" s="100" t="str">
        <f>Werte_SonderAuswertung!M10</f>
        <v/>
      </c>
      <c r="H16" s="100" t="str">
        <f>Werte_SonderAuswertung!N10</f>
        <v/>
      </c>
      <c r="I16" s="100" t="str">
        <f>Werte_SonderAuswertung!O10</f>
        <v/>
      </c>
      <c r="J16" s="100" t="str">
        <f>Werte_SonderAuswertung!P10</f>
        <v/>
      </c>
      <c r="K16" s="100" t="str">
        <f>Werte_SonderAuswertung!Q10</f>
        <v/>
      </c>
      <c r="L16" s="97"/>
      <c r="M16" s="97"/>
      <c r="N16" s="97"/>
      <c r="O16" s="131" t="str">
        <f>Werte_SonderAuswertung!C10</f>
        <v/>
      </c>
      <c r="P16" s="99" t="str">
        <f>Werte_SonderAuswertung!B10</f>
        <v/>
      </c>
      <c r="R16" s="97"/>
      <c r="S16" s="133"/>
      <c r="T16" s="97"/>
      <c r="U16" s="97"/>
      <c r="V16" s="97"/>
      <c r="W16" s="97"/>
      <c r="X16" s="97"/>
      <c r="Y16" s="97"/>
      <c r="Z16" s="97"/>
    </row>
    <row r="17" spans="2:26" ht="30" customHeight="1" x14ac:dyDescent="0.25">
      <c r="B17" s="117" t="str">
        <f>Werte_SonderAuswertung!D11</f>
        <v/>
      </c>
      <c r="C17" s="123" t="str">
        <f>Werte_SonderAuswertung!E11</f>
        <v/>
      </c>
      <c r="D17" s="114" t="str">
        <f>Werte_SonderAuswertung!L11</f>
        <v/>
      </c>
      <c r="E17" s="226" t="str">
        <f>Werte_SonderAuswertung!F11</f>
        <v/>
      </c>
      <c r="F17" s="99"/>
      <c r="G17" s="100" t="str">
        <f>Werte_SonderAuswertung!M11</f>
        <v/>
      </c>
      <c r="H17" s="100" t="str">
        <f>Werte_SonderAuswertung!N11</f>
        <v/>
      </c>
      <c r="I17" s="100" t="str">
        <f>Werte_SonderAuswertung!O11</f>
        <v/>
      </c>
      <c r="J17" s="100" t="str">
        <f>Werte_SonderAuswertung!P11</f>
        <v/>
      </c>
      <c r="K17" s="100" t="str">
        <f>Werte_SonderAuswertung!Q11</f>
        <v/>
      </c>
      <c r="L17" s="97"/>
      <c r="M17" s="97"/>
      <c r="N17" s="97"/>
      <c r="O17" s="131" t="str">
        <f>Werte_SonderAuswertung!C11</f>
        <v/>
      </c>
      <c r="P17" s="99" t="str">
        <f>Werte_SonderAuswertung!B11</f>
        <v/>
      </c>
      <c r="R17" s="97"/>
      <c r="S17" s="133"/>
      <c r="T17" s="97"/>
      <c r="U17" s="97"/>
      <c r="V17" s="97"/>
      <c r="W17" s="97"/>
      <c r="X17" s="97"/>
      <c r="Y17" s="97"/>
      <c r="Z17" s="97"/>
    </row>
    <row r="18" spans="2:26" ht="30" customHeight="1" x14ac:dyDescent="0.25">
      <c r="B18" s="117" t="str">
        <f>Werte_SonderAuswertung!D12</f>
        <v/>
      </c>
      <c r="C18" s="123" t="str">
        <f>Werte_SonderAuswertung!E12</f>
        <v/>
      </c>
      <c r="D18" s="114" t="str">
        <f>Werte_SonderAuswertung!L12</f>
        <v/>
      </c>
      <c r="E18" s="226" t="str">
        <f>Werte_SonderAuswertung!F12</f>
        <v/>
      </c>
      <c r="F18" s="99"/>
      <c r="G18" s="100" t="str">
        <f>Werte_SonderAuswertung!M12</f>
        <v/>
      </c>
      <c r="H18" s="100" t="str">
        <f>Werte_SonderAuswertung!N12</f>
        <v/>
      </c>
      <c r="I18" s="100" t="str">
        <f>Werte_SonderAuswertung!O12</f>
        <v/>
      </c>
      <c r="J18" s="100" t="str">
        <f>Werte_SonderAuswertung!P12</f>
        <v/>
      </c>
      <c r="K18" s="100" t="str">
        <f>Werte_SonderAuswertung!Q12</f>
        <v/>
      </c>
      <c r="L18" s="97"/>
      <c r="M18" s="97"/>
      <c r="N18" s="97"/>
      <c r="O18" s="131" t="str">
        <f>Werte_SonderAuswertung!C12</f>
        <v/>
      </c>
      <c r="P18" s="99" t="str">
        <f>Werte_SonderAuswertung!B12</f>
        <v/>
      </c>
      <c r="R18" s="97"/>
      <c r="S18" s="133"/>
      <c r="T18" s="97"/>
      <c r="U18" s="97"/>
      <c r="V18" s="97"/>
      <c r="W18" s="97"/>
      <c r="X18" s="97"/>
      <c r="Y18" s="97"/>
      <c r="Z18" s="97"/>
    </row>
    <row r="19" spans="2:26" ht="30" customHeight="1" x14ac:dyDescent="0.25">
      <c r="B19" s="117" t="str">
        <f>Werte_SonderAuswertung!D13</f>
        <v/>
      </c>
      <c r="C19" s="123" t="str">
        <f>Werte_SonderAuswertung!E13</f>
        <v/>
      </c>
      <c r="D19" s="114" t="str">
        <f>Werte_SonderAuswertung!L13</f>
        <v/>
      </c>
      <c r="E19" s="226" t="str">
        <f>Werte_SonderAuswertung!F13</f>
        <v/>
      </c>
      <c r="F19" s="99"/>
      <c r="G19" s="100" t="str">
        <f>Werte_SonderAuswertung!M13</f>
        <v/>
      </c>
      <c r="H19" s="100" t="str">
        <f>Werte_SonderAuswertung!N13</f>
        <v/>
      </c>
      <c r="I19" s="100" t="str">
        <f>Werte_SonderAuswertung!O13</f>
        <v/>
      </c>
      <c r="J19" s="100" t="str">
        <f>Werte_SonderAuswertung!P13</f>
        <v/>
      </c>
      <c r="K19" s="100" t="str">
        <f>Werte_SonderAuswertung!Q13</f>
        <v/>
      </c>
      <c r="L19" s="97"/>
      <c r="M19" s="97"/>
      <c r="N19" s="97"/>
      <c r="O19" s="131" t="str">
        <f>Werte_SonderAuswertung!C13</f>
        <v/>
      </c>
      <c r="P19" s="99" t="str">
        <f>Werte_SonderAuswertung!B13</f>
        <v/>
      </c>
      <c r="R19" s="97"/>
      <c r="S19" s="133"/>
      <c r="T19" s="97"/>
      <c r="U19" s="97"/>
      <c r="V19" s="97"/>
      <c r="W19" s="97"/>
      <c r="X19" s="97"/>
      <c r="Y19" s="97"/>
      <c r="Z19" s="97"/>
    </row>
    <row r="20" spans="2:26" ht="30" customHeight="1" x14ac:dyDescent="0.25">
      <c r="B20" s="117" t="str">
        <f>Werte_SonderAuswertung!D14</f>
        <v/>
      </c>
      <c r="C20" s="123" t="str">
        <f>Werte_SonderAuswertung!E14</f>
        <v/>
      </c>
      <c r="D20" s="114" t="str">
        <f>Werte_SonderAuswertung!L14</f>
        <v/>
      </c>
      <c r="E20" s="225" t="str">
        <f>Werte_SonderAuswertung!F14</f>
        <v/>
      </c>
      <c r="F20" s="99"/>
      <c r="G20" s="100" t="str">
        <f>Werte_SonderAuswertung!M14</f>
        <v/>
      </c>
      <c r="H20" s="100" t="str">
        <f>Werte_SonderAuswertung!N14</f>
        <v/>
      </c>
      <c r="I20" s="100" t="str">
        <f>Werte_SonderAuswertung!O14</f>
        <v/>
      </c>
      <c r="J20" s="100" t="str">
        <f>Werte_SonderAuswertung!P14</f>
        <v/>
      </c>
      <c r="K20" s="100" t="str">
        <f>Werte_SonderAuswertung!Q14</f>
        <v/>
      </c>
      <c r="L20" s="97"/>
      <c r="M20" s="97"/>
      <c r="N20" s="97"/>
      <c r="O20" s="131" t="str">
        <f>Werte_SonderAuswertung!C14</f>
        <v/>
      </c>
      <c r="P20" s="99" t="str">
        <f>Werte_SonderAuswertung!B14</f>
        <v/>
      </c>
      <c r="R20" s="97"/>
      <c r="S20" s="134"/>
      <c r="T20" s="97"/>
      <c r="U20" s="97"/>
      <c r="V20" s="97"/>
      <c r="W20" s="97"/>
      <c r="X20" s="97"/>
      <c r="Y20" s="97"/>
      <c r="Z20" s="97"/>
    </row>
    <row r="21" spans="2:26" ht="30" customHeight="1" x14ac:dyDescent="0.25">
      <c r="B21" s="117" t="str">
        <f>Werte_SonderAuswertung!D15</f>
        <v/>
      </c>
      <c r="C21" s="123" t="str">
        <f>Werte_SonderAuswertung!E15</f>
        <v/>
      </c>
      <c r="D21" s="114" t="str">
        <f>Werte_SonderAuswertung!L15</f>
        <v/>
      </c>
      <c r="E21" s="226" t="str">
        <f>Werte_SonderAuswertung!F15</f>
        <v/>
      </c>
      <c r="F21" s="99"/>
      <c r="G21" s="100" t="str">
        <f>Werte_SonderAuswertung!M15</f>
        <v/>
      </c>
      <c r="H21" s="100" t="str">
        <f>Werte_SonderAuswertung!N15</f>
        <v/>
      </c>
      <c r="I21" s="100" t="str">
        <f>Werte_SonderAuswertung!O15</f>
        <v/>
      </c>
      <c r="J21" s="100" t="str">
        <f>Werte_SonderAuswertung!P15</f>
        <v/>
      </c>
      <c r="K21" s="100" t="str">
        <f>Werte_SonderAuswertung!Q15</f>
        <v/>
      </c>
      <c r="L21" s="97"/>
      <c r="M21" s="97"/>
      <c r="N21" s="97"/>
      <c r="O21" s="131" t="str">
        <f>Werte_SonderAuswertung!C15</f>
        <v/>
      </c>
      <c r="P21" s="99" t="str">
        <f>Werte_SonderAuswertung!B15</f>
        <v/>
      </c>
      <c r="R21" s="97"/>
      <c r="S21" s="133"/>
      <c r="T21" s="97"/>
      <c r="U21" s="97"/>
      <c r="V21" s="97"/>
      <c r="W21" s="97"/>
      <c r="X21" s="97"/>
      <c r="Y21" s="97"/>
      <c r="Z21" s="97"/>
    </row>
    <row r="22" spans="2:26" ht="30" customHeight="1" x14ac:dyDescent="0.25">
      <c r="B22" s="117" t="str">
        <f>Werte_SonderAuswertung!D16</f>
        <v/>
      </c>
      <c r="C22" s="123" t="str">
        <f>Werte_SonderAuswertung!E16</f>
        <v/>
      </c>
      <c r="D22" s="114" t="str">
        <f>Werte_SonderAuswertung!L16</f>
        <v/>
      </c>
      <c r="E22" s="226" t="str">
        <f>Werte_SonderAuswertung!F16</f>
        <v/>
      </c>
      <c r="F22" s="99"/>
      <c r="G22" s="100" t="str">
        <f>Werte_SonderAuswertung!M16</f>
        <v/>
      </c>
      <c r="H22" s="100" t="str">
        <f>Werte_SonderAuswertung!N16</f>
        <v/>
      </c>
      <c r="I22" s="100" t="str">
        <f>Werte_SonderAuswertung!O16</f>
        <v/>
      </c>
      <c r="J22" s="100" t="str">
        <f>Werte_SonderAuswertung!P16</f>
        <v/>
      </c>
      <c r="K22" s="100" t="str">
        <f>Werte_SonderAuswertung!Q16</f>
        <v/>
      </c>
      <c r="L22" s="97"/>
      <c r="M22" s="97"/>
      <c r="N22" s="97"/>
      <c r="O22" s="131" t="str">
        <f>Werte_SonderAuswertung!C16</f>
        <v/>
      </c>
      <c r="P22" s="99" t="str">
        <f>Werte_SonderAuswertung!B16</f>
        <v/>
      </c>
      <c r="R22" s="97"/>
      <c r="S22" s="133"/>
      <c r="T22" s="97"/>
      <c r="U22" s="97"/>
      <c r="V22" s="97"/>
      <c r="W22" s="97"/>
      <c r="X22" s="97"/>
      <c r="Y22" s="97"/>
      <c r="Z22" s="97"/>
    </row>
    <row r="23" spans="2:26" ht="30" customHeight="1" x14ac:dyDescent="0.25">
      <c r="B23" s="117" t="str">
        <f>Werte_SonderAuswertung!D17</f>
        <v/>
      </c>
      <c r="C23" s="123" t="str">
        <f>Werte_SonderAuswertung!E17</f>
        <v/>
      </c>
      <c r="D23" s="114" t="str">
        <f>Werte_SonderAuswertung!L17</f>
        <v/>
      </c>
      <c r="E23" s="226" t="str">
        <f>Werte_SonderAuswertung!F17</f>
        <v/>
      </c>
      <c r="F23" s="99"/>
      <c r="G23" s="100" t="str">
        <f>Werte_SonderAuswertung!M17</f>
        <v/>
      </c>
      <c r="H23" s="100" t="str">
        <f>Werte_SonderAuswertung!N17</f>
        <v/>
      </c>
      <c r="I23" s="100" t="str">
        <f>Werte_SonderAuswertung!O17</f>
        <v/>
      </c>
      <c r="J23" s="100" t="str">
        <f>Werte_SonderAuswertung!P17</f>
        <v/>
      </c>
      <c r="K23" s="100" t="str">
        <f>Werte_SonderAuswertung!Q17</f>
        <v/>
      </c>
      <c r="L23" s="97"/>
      <c r="M23" s="97"/>
      <c r="N23" s="97"/>
      <c r="O23" s="131" t="str">
        <f>Werte_SonderAuswertung!C17</f>
        <v/>
      </c>
      <c r="P23" s="99" t="str">
        <f>Werte_SonderAuswertung!B17</f>
        <v/>
      </c>
      <c r="R23" s="97"/>
      <c r="S23" s="133"/>
      <c r="T23" s="97"/>
      <c r="U23" s="97"/>
      <c r="V23" s="97"/>
      <c r="W23" s="97"/>
      <c r="X23" s="97"/>
      <c r="Y23" s="97"/>
      <c r="Z23" s="97"/>
    </row>
    <row r="24" spans="2:26" ht="30" customHeight="1" x14ac:dyDescent="0.25">
      <c r="B24" s="117" t="str">
        <f>Werte_SonderAuswertung!D18</f>
        <v/>
      </c>
      <c r="C24" s="123" t="str">
        <f>Werte_SonderAuswertung!E18</f>
        <v/>
      </c>
      <c r="D24" s="114" t="str">
        <f>Werte_SonderAuswertung!L18</f>
        <v/>
      </c>
      <c r="E24" s="226" t="str">
        <f>Werte_SonderAuswertung!F18</f>
        <v/>
      </c>
      <c r="F24" s="99"/>
      <c r="G24" s="100" t="str">
        <f>Werte_SonderAuswertung!M18</f>
        <v/>
      </c>
      <c r="H24" s="100" t="str">
        <f>Werte_SonderAuswertung!N18</f>
        <v/>
      </c>
      <c r="I24" s="100" t="str">
        <f>Werte_SonderAuswertung!O18</f>
        <v/>
      </c>
      <c r="J24" s="100" t="str">
        <f>Werte_SonderAuswertung!P18</f>
        <v/>
      </c>
      <c r="K24" s="100" t="str">
        <f>Werte_SonderAuswertung!Q18</f>
        <v/>
      </c>
      <c r="L24" s="97"/>
      <c r="M24" s="97"/>
      <c r="N24" s="97"/>
      <c r="O24" s="131" t="str">
        <f>Werte_SonderAuswertung!C18</f>
        <v/>
      </c>
      <c r="P24" s="99" t="str">
        <f>Werte_SonderAuswertung!B18</f>
        <v/>
      </c>
      <c r="R24" s="97"/>
      <c r="S24" s="133"/>
      <c r="T24" s="97"/>
      <c r="U24" s="97"/>
      <c r="V24" s="97"/>
      <c r="W24" s="97"/>
      <c r="X24" s="97"/>
      <c r="Y24" s="97"/>
      <c r="Z24" s="97"/>
    </row>
    <row r="25" spans="2:26" ht="30" customHeight="1" x14ac:dyDescent="0.25">
      <c r="B25" s="117" t="str">
        <f>Werte_SonderAuswertung!D19</f>
        <v/>
      </c>
      <c r="C25" s="123" t="str">
        <f>Werte_SonderAuswertung!E19</f>
        <v/>
      </c>
      <c r="D25" s="114" t="str">
        <f>Werte_SonderAuswertung!L19</f>
        <v/>
      </c>
      <c r="E25" s="226" t="str">
        <f>Werte_SonderAuswertung!F19</f>
        <v/>
      </c>
      <c r="F25" s="99"/>
      <c r="G25" s="100" t="str">
        <f>Werte_SonderAuswertung!M19</f>
        <v/>
      </c>
      <c r="H25" s="100" t="str">
        <f>Werte_SonderAuswertung!N19</f>
        <v/>
      </c>
      <c r="I25" s="100" t="str">
        <f>Werte_SonderAuswertung!O19</f>
        <v/>
      </c>
      <c r="J25" s="100" t="str">
        <f>Werte_SonderAuswertung!P19</f>
        <v/>
      </c>
      <c r="K25" s="100" t="str">
        <f>Werte_SonderAuswertung!Q19</f>
        <v/>
      </c>
      <c r="L25" s="97"/>
      <c r="M25" s="97"/>
      <c r="N25" s="97"/>
      <c r="O25" s="131" t="str">
        <f>Werte_SonderAuswertung!C19</f>
        <v/>
      </c>
      <c r="P25" s="99" t="str">
        <f>Werte_SonderAuswertung!B19</f>
        <v/>
      </c>
      <c r="R25" s="97"/>
      <c r="S25" s="133"/>
      <c r="T25" s="97"/>
      <c r="U25" s="97"/>
      <c r="V25" s="97"/>
      <c r="W25" s="97"/>
      <c r="X25" s="97"/>
      <c r="Y25" s="97"/>
      <c r="Z25" s="97"/>
    </row>
    <row r="26" spans="2:26" ht="30" customHeight="1" x14ac:dyDescent="0.25">
      <c r="B26" s="117" t="str">
        <f>Werte_SonderAuswertung!D20</f>
        <v/>
      </c>
      <c r="C26" s="123" t="str">
        <f>Werte_SonderAuswertung!E20</f>
        <v/>
      </c>
      <c r="D26" s="114" t="str">
        <f>Werte_SonderAuswertung!L20</f>
        <v/>
      </c>
      <c r="E26" s="226" t="str">
        <f>Werte_SonderAuswertung!F20</f>
        <v/>
      </c>
      <c r="F26" s="99"/>
      <c r="G26" s="100" t="str">
        <f>Werte_SonderAuswertung!M20</f>
        <v/>
      </c>
      <c r="H26" s="100" t="str">
        <f>Werte_SonderAuswertung!N20</f>
        <v/>
      </c>
      <c r="I26" s="100" t="str">
        <f>Werte_SonderAuswertung!O20</f>
        <v/>
      </c>
      <c r="J26" s="100" t="str">
        <f>Werte_SonderAuswertung!P20</f>
        <v/>
      </c>
      <c r="K26" s="100" t="str">
        <f>Werte_SonderAuswertung!Q20</f>
        <v/>
      </c>
      <c r="L26" s="97"/>
      <c r="M26" s="97"/>
      <c r="N26" s="97"/>
      <c r="O26" s="131" t="str">
        <f>Werte_SonderAuswertung!C20</f>
        <v/>
      </c>
      <c r="P26" s="99" t="str">
        <f>Werte_SonderAuswertung!B20</f>
        <v/>
      </c>
      <c r="R26" s="97"/>
      <c r="S26" s="133"/>
      <c r="T26" s="97"/>
      <c r="U26" s="97"/>
      <c r="V26" s="97"/>
      <c r="W26" s="97"/>
      <c r="X26" s="97"/>
      <c r="Y26" s="97"/>
      <c r="Z26" s="97"/>
    </row>
    <row r="27" spans="2:26" ht="30" customHeight="1" x14ac:dyDescent="0.25">
      <c r="B27" s="117" t="str">
        <f>Werte_SonderAuswertung!D21</f>
        <v/>
      </c>
      <c r="C27" s="123" t="str">
        <f>Werte_SonderAuswertung!E21</f>
        <v/>
      </c>
      <c r="D27" s="114" t="str">
        <f>Werte_SonderAuswertung!L21</f>
        <v/>
      </c>
      <c r="E27" s="226" t="str">
        <f>Werte_SonderAuswertung!F21</f>
        <v/>
      </c>
      <c r="F27" s="99"/>
      <c r="G27" s="100" t="str">
        <f>Werte_SonderAuswertung!M21</f>
        <v/>
      </c>
      <c r="H27" s="100" t="str">
        <f>Werte_SonderAuswertung!N21</f>
        <v/>
      </c>
      <c r="I27" s="100" t="str">
        <f>Werte_SonderAuswertung!O21</f>
        <v/>
      </c>
      <c r="J27" s="100" t="str">
        <f>Werte_SonderAuswertung!P21</f>
        <v/>
      </c>
      <c r="K27" s="100" t="str">
        <f>Werte_SonderAuswertung!Q21</f>
        <v/>
      </c>
      <c r="L27" s="97"/>
      <c r="M27" s="97"/>
      <c r="N27" s="97"/>
      <c r="O27" s="131" t="str">
        <f>Werte_SonderAuswertung!C21</f>
        <v/>
      </c>
      <c r="P27" s="99" t="str">
        <f>Werte_SonderAuswertung!B21</f>
        <v/>
      </c>
      <c r="R27" s="97"/>
      <c r="S27" s="133"/>
      <c r="T27" s="97"/>
      <c r="U27" s="97"/>
      <c r="V27" s="97"/>
      <c r="W27" s="97"/>
      <c r="X27" s="97"/>
      <c r="Y27" s="97"/>
      <c r="Z27" s="97"/>
    </row>
    <row r="28" spans="2:26" ht="30" customHeight="1" x14ac:dyDescent="0.25">
      <c r="B28" s="117" t="str">
        <f>Werte_SonderAuswertung!D22</f>
        <v/>
      </c>
      <c r="C28" s="123" t="str">
        <f>Werte_SonderAuswertung!E22</f>
        <v/>
      </c>
      <c r="D28" s="114" t="str">
        <f>Werte_SonderAuswertung!L22</f>
        <v/>
      </c>
      <c r="E28" s="226" t="str">
        <f>Werte_SonderAuswertung!F22</f>
        <v/>
      </c>
      <c r="F28" s="99"/>
      <c r="G28" s="100" t="str">
        <f>Werte_SonderAuswertung!M22</f>
        <v/>
      </c>
      <c r="H28" s="100" t="str">
        <f>Werte_SonderAuswertung!N22</f>
        <v/>
      </c>
      <c r="I28" s="100" t="str">
        <f>Werte_SonderAuswertung!O22</f>
        <v/>
      </c>
      <c r="J28" s="100" t="str">
        <f>Werte_SonderAuswertung!P22</f>
        <v/>
      </c>
      <c r="K28" s="100" t="str">
        <f>Werte_SonderAuswertung!Q22</f>
        <v/>
      </c>
      <c r="L28" s="97"/>
      <c r="M28" s="97"/>
      <c r="N28" s="97"/>
      <c r="O28" s="131" t="str">
        <f>Werte_SonderAuswertung!C22</f>
        <v/>
      </c>
      <c r="P28" s="99" t="str">
        <f>Werte_SonderAuswertung!B22</f>
        <v/>
      </c>
      <c r="R28" s="97"/>
      <c r="S28" s="133"/>
      <c r="T28" s="97"/>
      <c r="U28" s="97"/>
      <c r="V28" s="97"/>
      <c r="W28" s="97"/>
      <c r="X28" s="97"/>
      <c r="Y28" s="97"/>
      <c r="Z28" s="97"/>
    </row>
    <row r="29" spans="2:26" ht="30" customHeight="1" x14ac:dyDescent="0.25">
      <c r="B29" s="117" t="str">
        <f>Werte_SonderAuswertung!D23</f>
        <v/>
      </c>
      <c r="C29" s="123" t="str">
        <f>Werte_SonderAuswertung!E23</f>
        <v/>
      </c>
      <c r="D29" s="114" t="str">
        <f>Werte_SonderAuswertung!L23</f>
        <v/>
      </c>
      <c r="E29" s="226" t="str">
        <f>Werte_SonderAuswertung!F23</f>
        <v/>
      </c>
      <c r="F29" s="99"/>
      <c r="G29" s="100" t="str">
        <f>Werte_SonderAuswertung!M23</f>
        <v/>
      </c>
      <c r="H29" s="100" t="str">
        <f>Werte_SonderAuswertung!N23</f>
        <v/>
      </c>
      <c r="I29" s="100" t="str">
        <f>Werte_SonderAuswertung!O23</f>
        <v/>
      </c>
      <c r="J29" s="100" t="str">
        <f>Werte_SonderAuswertung!P23</f>
        <v/>
      </c>
      <c r="K29" s="100" t="str">
        <f>Werte_SonderAuswertung!Q23</f>
        <v/>
      </c>
      <c r="L29" s="97"/>
      <c r="M29" s="97"/>
      <c r="N29" s="97"/>
      <c r="O29" s="131" t="str">
        <f>Werte_SonderAuswertung!C23</f>
        <v/>
      </c>
      <c r="P29" s="99" t="str">
        <f>Werte_SonderAuswertung!B23</f>
        <v/>
      </c>
      <c r="R29" s="97"/>
      <c r="S29" s="133"/>
      <c r="T29" s="97"/>
      <c r="U29" s="97"/>
      <c r="V29" s="97"/>
      <c r="W29" s="97"/>
      <c r="X29" s="97"/>
      <c r="Y29" s="97"/>
      <c r="Z29" s="97"/>
    </row>
    <row r="30" spans="2:26" ht="30" customHeight="1" x14ac:dyDescent="0.25">
      <c r="B30" s="117" t="str">
        <f>Werte_SonderAuswertung!D24</f>
        <v/>
      </c>
      <c r="C30" s="123" t="str">
        <f>Werte_SonderAuswertung!E24</f>
        <v/>
      </c>
      <c r="D30" s="114" t="str">
        <f>Werte_SonderAuswertung!L24</f>
        <v/>
      </c>
      <c r="E30" s="226" t="str">
        <f>Werte_SonderAuswertung!F24</f>
        <v/>
      </c>
      <c r="F30" s="99"/>
      <c r="G30" s="100" t="str">
        <f>Werte_SonderAuswertung!M24</f>
        <v/>
      </c>
      <c r="H30" s="100" t="str">
        <f>Werte_SonderAuswertung!N24</f>
        <v/>
      </c>
      <c r="I30" s="100" t="str">
        <f>Werte_SonderAuswertung!O24</f>
        <v/>
      </c>
      <c r="J30" s="100" t="str">
        <f>Werte_SonderAuswertung!P24</f>
        <v/>
      </c>
      <c r="K30" s="100" t="str">
        <f>Werte_SonderAuswertung!Q24</f>
        <v/>
      </c>
      <c r="L30" s="97"/>
      <c r="M30" s="97"/>
      <c r="N30" s="97"/>
      <c r="O30" s="131" t="str">
        <f>Werte_SonderAuswertung!C24</f>
        <v/>
      </c>
      <c r="P30" s="99" t="str">
        <f>Werte_SonderAuswertung!B24</f>
        <v/>
      </c>
      <c r="R30" s="97"/>
      <c r="S30" s="133"/>
      <c r="T30" s="97"/>
      <c r="U30" s="97"/>
      <c r="V30" s="97"/>
      <c r="W30" s="97"/>
      <c r="X30" s="97"/>
      <c r="Y30" s="97"/>
      <c r="Z30" s="97"/>
    </row>
    <row r="31" spans="2:26" ht="30" customHeight="1" x14ac:dyDescent="0.25">
      <c r="B31" s="117" t="str">
        <f>Werte_SonderAuswertung!D25</f>
        <v/>
      </c>
      <c r="C31" s="123" t="str">
        <f>Werte_SonderAuswertung!E25</f>
        <v/>
      </c>
      <c r="D31" s="114" t="str">
        <f>Werte_SonderAuswertung!L25</f>
        <v/>
      </c>
      <c r="E31" s="226" t="str">
        <f>Werte_SonderAuswertung!F25</f>
        <v/>
      </c>
      <c r="F31" s="99"/>
      <c r="G31" s="100" t="str">
        <f>Werte_SonderAuswertung!M25</f>
        <v/>
      </c>
      <c r="H31" s="100" t="str">
        <f>Werte_SonderAuswertung!N25</f>
        <v/>
      </c>
      <c r="I31" s="100" t="str">
        <f>Werte_SonderAuswertung!O25</f>
        <v/>
      </c>
      <c r="J31" s="100" t="str">
        <f>Werte_SonderAuswertung!P25</f>
        <v/>
      </c>
      <c r="K31" s="100" t="str">
        <f>Werte_SonderAuswertung!Q25</f>
        <v/>
      </c>
      <c r="L31" s="97"/>
      <c r="M31" s="97"/>
      <c r="N31" s="97"/>
      <c r="O31" s="131" t="str">
        <f>Werte_SonderAuswertung!C25</f>
        <v/>
      </c>
      <c r="P31" s="99" t="str">
        <f>Werte_SonderAuswertung!B25</f>
        <v/>
      </c>
      <c r="R31" s="97"/>
      <c r="S31" s="133"/>
      <c r="T31" s="97"/>
      <c r="U31" s="97"/>
      <c r="V31" s="97"/>
      <c r="W31" s="97"/>
      <c r="X31" s="97"/>
      <c r="Y31" s="97"/>
      <c r="Z31" s="97"/>
    </row>
    <row r="32" spans="2:26" ht="30" customHeight="1" x14ac:dyDescent="0.25">
      <c r="B32" s="117" t="str">
        <f>Werte_SonderAuswertung!D26</f>
        <v/>
      </c>
      <c r="C32" s="123" t="str">
        <f>Werte_SonderAuswertung!E26</f>
        <v/>
      </c>
      <c r="D32" s="114" t="str">
        <f>Werte_SonderAuswertung!L26</f>
        <v/>
      </c>
      <c r="E32" s="226" t="str">
        <f>Werte_SonderAuswertung!F26</f>
        <v/>
      </c>
      <c r="F32" s="99"/>
      <c r="G32" s="100" t="str">
        <f>Werte_SonderAuswertung!M26</f>
        <v/>
      </c>
      <c r="H32" s="100" t="str">
        <f>Werte_SonderAuswertung!N26</f>
        <v/>
      </c>
      <c r="I32" s="100" t="str">
        <f>Werte_SonderAuswertung!O26</f>
        <v/>
      </c>
      <c r="J32" s="100" t="str">
        <f>Werte_SonderAuswertung!P26</f>
        <v/>
      </c>
      <c r="K32" s="100" t="str">
        <f>Werte_SonderAuswertung!Q26</f>
        <v/>
      </c>
      <c r="L32" s="97"/>
      <c r="M32" s="97"/>
      <c r="N32" s="97"/>
      <c r="O32" s="131" t="str">
        <f>Werte_SonderAuswertung!C26</f>
        <v/>
      </c>
      <c r="P32" s="99" t="str">
        <f>Werte_SonderAuswertung!B26</f>
        <v/>
      </c>
      <c r="R32" s="97"/>
      <c r="S32" s="133"/>
      <c r="T32" s="97"/>
      <c r="U32" s="97"/>
      <c r="V32" s="97"/>
      <c r="W32" s="97"/>
      <c r="X32" s="97"/>
      <c r="Y32" s="97"/>
      <c r="Z32" s="97"/>
    </row>
    <row r="33" spans="2:26" ht="30" customHeight="1" x14ac:dyDescent="0.25">
      <c r="B33" s="117" t="str">
        <f>Werte_SonderAuswertung!D27</f>
        <v/>
      </c>
      <c r="C33" s="123" t="str">
        <f>Werte_SonderAuswertung!E27</f>
        <v/>
      </c>
      <c r="D33" s="114" t="str">
        <f>Werte_SonderAuswertung!L27</f>
        <v/>
      </c>
      <c r="E33" s="226" t="str">
        <f>Werte_SonderAuswertung!F27</f>
        <v/>
      </c>
      <c r="F33" s="99"/>
      <c r="G33" s="100" t="str">
        <f>Werte_SonderAuswertung!M27</f>
        <v/>
      </c>
      <c r="H33" s="100" t="str">
        <f>Werte_SonderAuswertung!N27</f>
        <v/>
      </c>
      <c r="I33" s="100" t="str">
        <f>Werte_SonderAuswertung!O27</f>
        <v/>
      </c>
      <c r="J33" s="100" t="str">
        <f>Werte_SonderAuswertung!P27</f>
        <v/>
      </c>
      <c r="K33" s="100" t="str">
        <f>Werte_SonderAuswertung!Q27</f>
        <v/>
      </c>
      <c r="L33" s="97"/>
      <c r="M33" s="97"/>
      <c r="N33" s="97"/>
      <c r="O33" s="131" t="str">
        <f>Werte_SonderAuswertung!C27</f>
        <v/>
      </c>
      <c r="P33" s="99" t="str">
        <f>Werte_SonderAuswertung!B27</f>
        <v/>
      </c>
      <c r="R33" s="97"/>
      <c r="S33" s="133"/>
      <c r="T33" s="97"/>
      <c r="U33" s="97"/>
      <c r="V33" s="97"/>
      <c r="W33" s="97"/>
      <c r="X33" s="97"/>
      <c r="Y33" s="97"/>
      <c r="Z33" s="97"/>
    </row>
    <row r="34" spans="2:26" ht="30" customHeight="1" x14ac:dyDescent="0.25">
      <c r="B34" s="117" t="str">
        <f>Werte_SonderAuswertung!D28</f>
        <v/>
      </c>
      <c r="C34" s="123" t="str">
        <f>Werte_SonderAuswertung!E28</f>
        <v/>
      </c>
      <c r="D34" s="114" t="str">
        <f>Werte_SonderAuswertung!L28</f>
        <v/>
      </c>
      <c r="E34" s="226" t="str">
        <f>Werte_SonderAuswertung!F28</f>
        <v/>
      </c>
      <c r="F34" s="99"/>
      <c r="G34" s="100" t="str">
        <f>Werte_SonderAuswertung!M28</f>
        <v/>
      </c>
      <c r="H34" s="100" t="str">
        <f>Werte_SonderAuswertung!N28</f>
        <v/>
      </c>
      <c r="I34" s="100" t="str">
        <f>Werte_SonderAuswertung!O28</f>
        <v/>
      </c>
      <c r="J34" s="100" t="str">
        <f>Werte_SonderAuswertung!P28</f>
        <v/>
      </c>
      <c r="K34" s="100" t="str">
        <f>Werte_SonderAuswertung!Q28</f>
        <v/>
      </c>
      <c r="L34" s="97"/>
      <c r="M34" s="97"/>
      <c r="N34" s="97"/>
      <c r="O34" s="131" t="str">
        <f>Werte_SonderAuswertung!C28</f>
        <v/>
      </c>
      <c r="P34" s="99" t="str">
        <f>Werte_SonderAuswertung!B28</f>
        <v/>
      </c>
      <c r="R34" s="97"/>
      <c r="S34" s="133"/>
      <c r="T34" s="97"/>
      <c r="U34" s="97"/>
      <c r="V34" s="97"/>
      <c r="W34" s="97"/>
      <c r="X34" s="97"/>
      <c r="Y34" s="97"/>
      <c r="Z34" s="97"/>
    </row>
    <row r="35" spans="2:26" ht="30" customHeight="1" x14ac:dyDescent="0.25">
      <c r="B35" s="117" t="str">
        <f>Werte_SonderAuswertung!D29</f>
        <v/>
      </c>
      <c r="C35" s="123" t="str">
        <f>Werte_SonderAuswertung!E29</f>
        <v/>
      </c>
      <c r="D35" s="114" t="str">
        <f>Werte_SonderAuswertung!L29</f>
        <v/>
      </c>
      <c r="E35" s="226" t="str">
        <f>Werte_SonderAuswertung!F29</f>
        <v/>
      </c>
      <c r="F35" s="99"/>
      <c r="G35" s="100" t="str">
        <f>Werte_SonderAuswertung!M29</f>
        <v/>
      </c>
      <c r="H35" s="100" t="str">
        <f>Werte_SonderAuswertung!N29</f>
        <v/>
      </c>
      <c r="I35" s="100" t="str">
        <f>Werte_SonderAuswertung!O29</f>
        <v/>
      </c>
      <c r="J35" s="100" t="str">
        <f>Werte_SonderAuswertung!P29</f>
        <v/>
      </c>
      <c r="K35" s="100" t="str">
        <f>Werte_SonderAuswertung!Q29</f>
        <v/>
      </c>
      <c r="L35" s="97"/>
      <c r="M35" s="97"/>
      <c r="N35" s="97"/>
      <c r="O35" s="131" t="str">
        <f>Werte_SonderAuswertung!C29</f>
        <v/>
      </c>
      <c r="P35" s="99" t="str">
        <f>Werte_SonderAuswertung!B29</f>
        <v/>
      </c>
      <c r="R35" s="97"/>
      <c r="S35" s="133"/>
      <c r="T35" s="97"/>
      <c r="U35" s="97"/>
      <c r="V35" s="97"/>
      <c r="W35" s="97"/>
      <c r="X35" s="97"/>
      <c r="Y35" s="97"/>
      <c r="Z35" s="97"/>
    </row>
    <row r="36" spans="2:26" ht="30" customHeight="1" x14ac:dyDescent="0.25">
      <c r="B36" s="117" t="str">
        <f>Werte_SonderAuswertung!D30</f>
        <v/>
      </c>
      <c r="C36" s="123" t="str">
        <f>Werte_SonderAuswertung!E30</f>
        <v/>
      </c>
      <c r="D36" s="114" t="str">
        <f>Werte_SonderAuswertung!L30</f>
        <v/>
      </c>
      <c r="E36" s="226" t="str">
        <f>Werte_SonderAuswertung!F30</f>
        <v/>
      </c>
      <c r="F36" s="99"/>
      <c r="G36" s="100" t="str">
        <f>Werte_SonderAuswertung!M30</f>
        <v/>
      </c>
      <c r="H36" s="100" t="str">
        <f>Werte_SonderAuswertung!N30</f>
        <v/>
      </c>
      <c r="I36" s="100" t="str">
        <f>Werte_SonderAuswertung!O30</f>
        <v/>
      </c>
      <c r="J36" s="100" t="str">
        <f>Werte_SonderAuswertung!P30</f>
        <v/>
      </c>
      <c r="K36" s="100" t="str">
        <f>Werte_SonderAuswertung!Q30</f>
        <v/>
      </c>
      <c r="L36" s="97"/>
      <c r="M36" s="97"/>
      <c r="N36" s="97"/>
      <c r="O36" s="131" t="str">
        <f>Werte_SonderAuswertung!C30</f>
        <v/>
      </c>
      <c r="P36" s="99" t="str">
        <f>Werte_SonderAuswertung!B30</f>
        <v/>
      </c>
      <c r="R36" s="97"/>
      <c r="S36" s="133"/>
      <c r="T36" s="97"/>
      <c r="U36" s="97"/>
      <c r="V36" s="97"/>
      <c r="W36" s="97"/>
      <c r="X36" s="97"/>
      <c r="Y36" s="97"/>
      <c r="Z36" s="97"/>
    </row>
    <row r="37" spans="2:26" ht="30" customHeight="1" x14ac:dyDescent="0.25">
      <c r="B37" s="117" t="str">
        <f>Werte_SonderAuswertung!D31</f>
        <v/>
      </c>
      <c r="C37" s="123" t="str">
        <f>Werte_SonderAuswertung!E31</f>
        <v/>
      </c>
      <c r="D37" s="114" t="str">
        <f>Werte_SonderAuswertung!L31</f>
        <v/>
      </c>
      <c r="E37" s="226" t="str">
        <f>Werte_SonderAuswertung!F31</f>
        <v/>
      </c>
      <c r="F37" s="99"/>
      <c r="G37" s="100" t="str">
        <f>Werte_SonderAuswertung!M31</f>
        <v/>
      </c>
      <c r="H37" s="100" t="str">
        <f>Werte_SonderAuswertung!N31</f>
        <v/>
      </c>
      <c r="I37" s="100" t="str">
        <f>Werte_SonderAuswertung!O31</f>
        <v/>
      </c>
      <c r="J37" s="100" t="str">
        <f>Werte_SonderAuswertung!P31</f>
        <v/>
      </c>
      <c r="K37" s="100" t="str">
        <f>Werte_SonderAuswertung!Q31</f>
        <v/>
      </c>
      <c r="L37" s="97"/>
      <c r="M37" s="97"/>
      <c r="N37" s="97"/>
      <c r="O37" s="131" t="str">
        <f>Werte_SonderAuswertung!C31</f>
        <v/>
      </c>
      <c r="P37" s="99" t="str">
        <f>Werte_SonderAuswertung!B31</f>
        <v/>
      </c>
      <c r="R37" s="97"/>
      <c r="S37" s="133"/>
      <c r="T37" s="97"/>
      <c r="U37" s="97"/>
      <c r="V37" s="97"/>
      <c r="W37" s="97"/>
      <c r="X37" s="97"/>
      <c r="Y37" s="97"/>
      <c r="Z37" s="97"/>
    </row>
    <row r="38" spans="2:26" ht="30" customHeight="1" x14ac:dyDescent="0.25">
      <c r="B38" s="117" t="str">
        <f>Werte_SonderAuswertung!D32</f>
        <v/>
      </c>
      <c r="C38" s="123" t="str">
        <f>Werte_SonderAuswertung!E32</f>
        <v/>
      </c>
      <c r="D38" s="114" t="str">
        <f>Werte_SonderAuswertung!L32</f>
        <v/>
      </c>
      <c r="E38" s="226" t="str">
        <f>Werte_SonderAuswertung!F32</f>
        <v/>
      </c>
      <c r="F38" s="99"/>
      <c r="G38" s="100" t="str">
        <f>Werte_SonderAuswertung!M32</f>
        <v/>
      </c>
      <c r="H38" s="100" t="str">
        <f>Werte_SonderAuswertung!N32</f>
        <v/>
      </c>
      <c r="I38" s="100" t="str">
        <f>Werte_SonderAuswertung!O32</f>
        <v/>
      </c>
      <c r="J38" s="100" t="str">
        <f>Werte_SonderAuswertung!P32</f>
        <v/>
      </c>
      <c r="K38" s="100" t="str">
        <f>Werte_SonderAuswertung!Q32</f>
        <v/>
      </c>
      <c r="L38" s="97"/>
      <c r="M38" s="97"/>
      <c r="N38" s="97"/>
      <c r="O38" s="131" t="str">
        <f>Werte_SonderAuswertung!C32</f>
        <v/>
      </c>
      <c r="P38" s="99" t="str">
        <f>Werte_SonderAuswertung!B32</f>
        <v/>
      </c>
      <c r="R38" s="97"/>
      <c r="S38" s="133"/>
      <c r="T38" s="97"/>
      <c r="U38" s="97"/>
      <c r="V38" s="97"/>
      <c r="W38" s="97"/>
      <c r="X38" s="97"/>
      <c r="Y38" s="97"/>
      <c r="Z38" s="97"/>
    </row>
    <row r="39" spans="2:26" ht="30" customHeight="1" x14ac:dyDescent="0.25">
      <c r="B39" s="117" t="str">
        <f>Werte_SonderAuswertung!D33</f>
        <v/>
      </c>
      <c r="C39" s="123" t="str">
        <f>Werte_SonderAuswertung!E33</f>
        <v/>
      </c>
      <c r="D39" s="114" t="str">
        <f>Werte_SonderAuswertung!L33</f>
        <v/>
      </c>
      <c r="E39" s="226" t="str">
        <f>Werte_SonderAuswertung!F33</f>
        <v/>
      </c>
      <c r="F39" s="99"/>
      <c r="G39" s="100" t="str">
        <f>Werte_SonderAuswertung!M33</f>
        <v/>
      </c>
      <c r="H39" s="100" t="str">
        <f>Werte_SonderAuswertung!N33</f>
        <v/>
      </c>
      <c r="I39" s="100" t="str">
        <f>Werte_SonderAuswertung!O33</f>
        <v/>
      </c>
      <c r="J39" s="100" t="str">
        <f>Werte_SonderAuswertung!P33</f>
        <v/>
      </c>
      <c r="K39" s="100" t="str">
        <f>Werte_SonderAuswertung!Q33</f>
        <v/>
      </c>
      <c r="L39" s="97"/>
      <c r="M39" s="97"/>
      <c r="N39" s="97"/>
      <c r="O39" s="131" t="str">
        <f>Werte_SonderAuswertung!C33</f>
        <v/>
      </c>
      <c r="P39" s="99" t="str">
        <f>Werte_SonderAuswertung!B33</f>
        <v/>
      </c>
      <c r="R39" s="97"/>
      <c r="S39" s="133"/>
      <c r="T39" s="97"/>
      <c r="U39" s="97"/>
      <c r="V39" s="97"/>
      <c r="W39" s="97"/>
      <c r="X39" s="97"/>
      <c r="Y39" s="97"/>
      <c r="Z39" s="97"/>
    </row>
    <row r="40" spans="2:26" ht="30" customHeight="1" x14ac:dyDescent="0.25">
      <c r="B40" s="117" t="str">
        <f>Werte_SonderAuswertung!D34</f>
        <v/>
      </c>
      <c r="C40" s="123" t="str">
        <f>Werte_SonderAuswertung!E34</f>
        <v/>
      </c>
      <c r="D40" s="114" t="str">
        <f>Werte_SonderAuswertung!L34</f>
        <v/>
      </c>
      <c r="E40" s="226" t="str">
        <f>Werte_SonderAuswertung!F34</f>
        <v/>
      </c>
      <c r="F40" s="99"/>
      <c r="G40" s="100" t="str">
        <f>Werte_SonderAuswertung!M34</f>
        <v/>
      </c>
      <c r="H40" s="100" t="str">
        <f>Werte_SonderAuswertung!N34</f>
        <v/>
      </c>
      <c r="I40" s="100" t="str">
        <f>Werte_SonderAuswertung!O34</f>
        <v/>
      </c>
      <c r="J40" s="100" t="str">
        <f>Werte_SonderAuswertung!P34</f>
        <v/>
      </c>
      <c r="K40" s="100" t="str">
        <f>Werte_SonderAuswertung!Q34</f>
        <v/>
      </c>
      <c r="L40" s="97"/>
      <c r="M40" s="97"/>
      <c r="N40" s="97"/>
      <c r="O40" s="131" t="str">
        <f>Werte_SonderAuswertung!C34</f>
        <v/>
      </c>
      <c r="P40" s="99" t="str">
        <f>Werte_SonderAuswertung!B34</f>
        <v/>
      </c>
      <c r="R40" s="97"/>
      <c r="S40" s="133"/>
      <c r="T40" s="97"/>
      <c r="U40" s="97"/>
      <c r="V40" s="97"/>
      <c r="W40" s="97"/>
      <c r="X40" s="97"/>
      <c r="Y40" s="97"/>
      <c r="Z40" s="97"/>
    </row>
    <row r="41" spans="2:26" ht="30" customHeight="1" x14ac:dyDescent="0.25">
      <c r="B41" s="117" t="str">
        <f>Werte_SonderAuswertung!D35</f>
        <v/>
      </c>
      <c r="C41" s="123" t="str">
        <f>Werte_SonderAuswertung!E35</f>
        <v/>
      </c>
      <c r="D41" s="114" t="str">
        <f>Werte_SonderAuswertung!L35</f>
        <v/>
      </c>
      <c r="E41" s="226" t="str">
        <f>Werte_SonderAuswertung!F35</f>
        <v/>
      </c>
      <c r="F41" s="99"/>
      <c r="G41" s="100" t="str">
        <f>Werte_SonderAuswertung!M35</f>
        <v/>
      </c>
      <c r="H41" s="100" t="str">
        <f>Werte_SonderAuswertung!N35</f>
        <v/>
      </c>
      <c r="I41" s="100" t="str">
        <f>Werte_SonderAuswertung!O35</f>
        <v/>
      </c>
      <c r="J41" s="100" t="str">
        <f>Werte_SonderAuswertung!P35</f>
        <v/>
      </c>
      <c r="K41" s="100" t="str">
        <f>Werte_SonderAuswertung!Q35</f>
        <v/>
      </c>
      <c r="L41" s="97"/>
      <c r="M41" s="97"/>
      <c r="N41" s="97"/>
      <c r="O41" s="131" t="str">
        <f>Werte_SonderAuswertung!C35</f>
        <v/>
      </c>
      <c r="P41" s="99" t="str">
        <f>Werte_SonderAuswertung!B35</f>
        <v/>
      </c>
      <c r="R41" s="97"/>
      <c r="S41" s="133"/>
      <c r="T41" s="97"/>
      <c r="U41" s="97"/>
      <c r="V41" s="97"/>
      <c r="W41" s="97"/>
      <c r="X41" s="97"/>
      <c r="Y41" s="97"/>
      <c r="Z41" s="97"/>
    </row>
    <row r="42" spans="2:26" ht="30" customHeight="1" x14ac:dyDescent="0.25">
      <c r="B42" s="117" t="str">
        <f>Werte_SonderAuswertung!D36</f>
        <v/>
      </c>
      <c r="C42" s="123" t="str">
        <f>Werte_SonderAuswertung!E36</f>
        <v/>
      </c>
      <c r="D42" s="114" t="str">
        <f>Werte_SonderAuswertung!L36</f>
        <v/>
      </c>
      <c r="E42" s="226" t="str">
        <f>Werte_SonderAuswertung!F36</f>
        <v/>
      </c>
      <c r="F42" s="99"/>
      <c r="G42" s="100" t="str">
        <f>Werte_SonderAuswertung!M36</f>
        <v/>
      </c>
      <c r="H42" s="100" t="str">
        <f>Werte_SonderAuswertung!N36</f>
        <v/>
      </c>
      <c r="I42" s="100" t="str">
        <f>Werte_SonderAuswertung!O36</f>
        <v/>
      </c>
      <c r="J42" s="100" t="str">
        <f>Werte_SonderAuswertung!P36</f>
        <v/>
      </c>
      <c r="K42" s="100" t="str">
        <f>Werte_SonderAuswertung!Q36</f>
        <v/>
      </c>
      <c r="L42" s="97"/>
      <c r="M42" s="97"/>
      <c r="N42" s="97"/>
      <c r="O42" s="131" t="str">
        <f>Werte_SonderAuswertung!C36</f>
        <v/>
      </c>
      <c r="P42" s="99" t="str">
        <f>Werte_SonderAuswertung!B36</f>
        <v/>
      </c>
      <c r="R42" s="97"/>
      <c r="S42" s="133"/>
      <c r="T42" s="97"/>
      <c r="U42" s="97"/>
      <c r="V42" s="97"/>
      <c r="W42" s="97"/>
      <c r="X42" s="97"/>
      <c r="Y42" s="97"/>
      <c r="Z42" s="97"/>
    </row>
    <row r="43" spans="2:26" ht="30" customHeight="1" x14ac:dyDescent="0.25">
      <c r="B43" s="117" t="str">
        <f>Werte_SonderAuswertung!D37</f>
        <v/>
      </c>
      <c r="C43" s="123" t="str">
        <f>Werte_SonderAuswertung!E37</f>
        <v/>
      </c>
      <c r="D43" s="114" t="str">
        <f>Werte_SonderAuswertung!L37</f>
        <v/>
      </c>
      <c r="E43" s="226" t="str">
        <f>Werte_SonderAuswertung!F37</f>
        <v/>
      </c>
      <c r="F43" s="99"/>
      <c r="G43" s="100" t="str">
        <f>Werte_SonderAuswertung!M37</f>
        <v/>
      </c>
      <c r="H43" s="100" t="str">
        <f>Werte_SonderAuswertung!N37</f>
        <v/>
      </c>
      <c r="I43" s="100" t="str">
        <f>Werte_SonderAuswertung!O37</f>
        <v/>
      </c>
      <c r="J43" s="100" t="str">
        <f>Werte_SonderAuswertung!P37</f>
        <v/>
      </c>
      <c r="K43" s="100" t="str">
        <f>Werte_SonderAuswertung!Q37</f>
        <v/>
      </c>
      <c r="L43" s="97"/>
      <c r="M43" s="97"/>
      <c r="N43" s="97"/>
      <c r="O43" s="131" t="str">
        <f>Werte_SonderAuswertung!C37</f>
        <v/>
      </c>
      <c r="P43" s="99" t="str">
        <f>Werte_SonderAuswertung!B37</f>
        <v/>
      </c>
      <c r="R43" s="97"/>
      <c r="S43" s="133"/>
      <c r="T43" s="97"/>
      <c r="U43" s="97"/>
      <c r="V43" s="97"/>
      <c r="W43" s="97"/>
      <c r="X43" s="97"/>
      <c r="Y43" s="97"/>
      <c r="Z43" s="97"/>
    </row>
    <row r="44" spans="2:26" ht="30" customHeight="1" x14ac:dyDescent="0.25">
      <c r="B44" s="117" t="str">
        <f>Werte_SonderAuswertung!D38</f>
        <v/>
      </c>
      <c r="C44" s="123" t="str">
        <f>Werte_SonderAuswertung!E38</f>
        <v/>
      </c>
      <c r="D44" s="114" t="str">
        <f>Werte_SonderAuswertung!L38</f>
        <v/>
      </c>
      <c r="E44" s="226" t="str">
        <f>Werte_SonderAuswertung!F38</f>
        <v/>
      </c>
      <c r="F44" s="99"/>
      <c r="G44" s="100" t="str">
        <f>Werte_SonderAuswertung!M38</f>
        <v/>
      </c>
      <c r="H44" s="100" t="str">
        <f>Werte_SonderAuswertung!N38</f>
        <v/>
      </c>
      <c r="I44" s="100" t="str">
        <f>Werte_SonderAuswertung!O38</f>
        <v/>
      </c>
      <c r="J44" s="100" t="str">
        <f>Werte_SonderAuswertung!P38</f>
        <v/>
      </c>
      <c r="K44" s="100" t="str">
        <f>Werte_SonderAuswertung!Q38</f>
        <v/>
      </c>
      <c r="L44" s="97"/>
      <c r="M44" s="97"/>
      <c r="N44" s="97"/>
      <c r="O44" s="131" t="str">
        <f>Werte_SonderAuswertung!C38</f>
        <v/>
      </c>
      <c r="P44" s="99" t="str">
        <f>Werte_SonderAuswertung!B38</f>
        <v/>
      </c>
      <c r="R44" s="97"/>
      <c r="S44" s="133"/>
      <c r="T44" s="97"/>
      <c r="U44" s="97"/>
      <c r="V44" s="97"/>
      <c r="W44" s="97"/>
      <c r="X44" s="97"/>
      <c r="Y44" s="97"/>
      <c r="Z44" s="97"/>
    </row>
    <row r="45" spans="2:26" ht="30" customHeight="1" x14ac:dyDescent="0.25">
      <c r="B45" s="117" t="str">
        <f>Werte_SonderAuswertung!D39</f>
        <v/>
      </c>
      <c r="C45" s="123" t="str">
        <f>Werte_SonderAuswertung!E39</f>
        <v/>
      </c>
      <c r="D45" s="114" t="str">
        <f>Werte_SonderAuswertung!L39</f>
        <v/>
      </c>
      <c r="E45" s="226" t="str">
        <f>Werte_SonderAuswertung!F39</f>
        <v/>
      </c>
      <c r="F45" s="99"/>
      <c r="G45" s="100" t="str">
        <f>Werte_SonderAuswertung!M39</f>
        <v/>
      </c>
      <c r="H45" s="100" t="str">
        <f>Werte_SonderAuswertung!N39</f>
        <v/>
      </c>
      <c r="I45" s="100" t="str">
        <f>Werte_SonderAuswertung!O39</f>
        <v/>
      </c>
      <c r="J45" s="100" t="str">
        <f>Werte_SonderAuswertung!P39</f>
        <v/>
      </c>
      <c r="K45" s="100" t="str">
        <f>Werte_SonderAuswertung!Q39</f>
        <v/>
      </c>
      <c r="L45" s="97"/>
      <c r="M45" s="97"/>
      <c r="N45" s="97"/>
      <c r="O45" s="131" t="str">
        <f>Werte_SonderAuswertung!C39</f>
        <v/>
      </c>
      <c r="P45" s="99" t="str">
        <f>Werte_SonderAuswertung!B39</f>
        <v/>
      </c>
      <c r="R45" s="97"/>
      <c r="S45" s="133"/>
      <c r="T45" s="97"/>
      <c r="U45" s="97"/>
      <c r="V45" s="97"/>
      <c r="W45" s="97"/>
      <c r="X45" s="97"/>
      <c r="Y45" s="97"/>
      <c r="Z45" s="97"/>
    </row>
    <row r="46" spans="2:26" ht="30" customHeight="1" x14ac:dyDescent="0.25">
      <c r="B46" s="117" t="str">
        <f>Werte_SonderAuswertung!D40</f>
        <v/>
      </c>
      <c r="C46" s="123" t="str">
        <f>Werte_SonderAuswertung!E40</f>
        <v/>
      </c>
      <c r="D46" s="114" t="str">
        <f>Werte_SonderAuswertung!L40</f>
        <v/>
      </c>
      <c r="E46" s="226" t="str">
        <f>Werte_SonderAuswertung!F40</f>
        <v/>
      </c>
      <c r="F46" s="99"/>
      <c r="G46" s="100" t="str">
        <f>Werte_SonderAuswertung!M40</f>
        <v/>
      </c>
      <c r="H46" s="100" t="str">
        <f>Werte_SonderAuswertung!N40</f>
        <v/>
      </c>
      <c r="I46" s="100" t="str">
        <f>Werte_SonderAuswertung!O40</f>
        <v/>
      </c>
      <c r="J46" s="100" t="str">
        <f>Werte_SonderAuswertung!P40</f>
        <v/>
      </c>
      <c r="K46" s="100" t="str">
        <f>Werte_SonderAuswertung!Q40</f>
        <v/>
      </c>
      <c r="L46" s="97"/>
      <c r="M46" s="97"/>
      <c r="N46" s="97"/>
      <c r="O46" s="131" t="str">
        <f>Werte_SonderAuswertung!C40</f>
        <v/>
      </c>
      <c r="P46" s="99" t="str">
        <f>Werte_SonderAuswertung!B40</f>
        <v/>
      </c>
      <c r="R46" s="97"/>
      <c r="S46" s="133"/>
      <c r="T46" s="97"/>
      <c r="U46" s="97"/>
      <c r="V46" s="97"/>
      <c r="W46" s="97"/>
      <c r="X46" s="97"/>
      <c r="Y46" s="97"/>
      <c r="Z46" s="97"/>
    </row>
    <row r="47" spans="2:26" ht="30" customHeight="1" x14ac:dyDescent="0.25">
      <c r="B47" s="117" t="str">
        <f>Werte_SonderAuswertung!D41</f>
        <v/>
      </c>
      <c r="C47" s="123" t="str">
        <f>Werte_SonderAuswertung!E41</f>
        <v/>
      </c>
      <c r="D47" s="114" t="str">
        <f>Werte_SonderAuswertung!L41</f>
        <v/>
      </c>
      <c r="E47" s="226" t="str">
        <f>Werte_SonderAuswertung!F41</f>
        <v/>
      </c>
      <c r="F47" s="99"/>
      <c r="G47" s="100" t="str">
        <f>Werte_SonderAuswertung!M41</f>
        <v/>
      </c>
      <c r="H47" s="100" t="str">
        <f>Werte_SonderAuswertung!N41</f>
        <v/>
      </c>
      <c r="I47" s="100" t="str">
        <f>Werte_SonderAuswertung!O41</f>
        <v/>
      </c>
      <c r="J47" s="100" t="str">
        <f>Werte_SonderAuswertung!P41</f>
        <v/>
      </c>
      <c r="K47" s="100" t="str">
        <f>Werte_SonderAuswertung!Q41</f>
        <v/>
      </c>
      <c r="L47" s="97"/>
      <c r="M47" s="97"/>
      <c r="N47" s="97"/>
      <c r="O47" s="131" t="str">
        <f>Werte_SonderAuswertung!C41</f>
        <v/>
      </c>
      <c r="P47" s="99" t="str">
        <f>Werte_SonderAuswertung!B41</f>
        <v/>
      </c>
      <c r="R47" s="97"/>
      <c r="S47" s="133"/>
      <c r="T47" s="97"/>
      <c r="U47" s="97"/>
      <c r="V47" s="97"/>
      <c r="W47" s="97"/>
      <c r="X47" s="97"/>
      <c r="Y47" s="97"/>
      <c r="Z47" s="97"/>
    </row>
    <row r="48" spans="2:26" ht="30" customHeight="1" x14ac:dyDescent="0.25">
      <c r="B48" s="117" t="e">
        <f>Werte_SonderAuswertung!#REF!</f>
        <v>#REF!</v>
      </c>
      <c r="C48" s="123" t="e">
        <f>Werte_SonderAuswertung!#REF!</f>
        <v>#REF!</v>
      </c>
      <c r="D48" s="114" t="e">
        <f>Werte_SonderAuswertung!#REF!</f>
        <v>#REF!</v>
      </c>
      <c r="E48" s="226" t="e">
        <f>Werte_SonderAuswertung!#REF!</f>
        <v>#REF!</v>
      </c>
      <c r="F48" s="99"/>
      <c r="G48" s="100" t="e">
        <f>Werte_SonderAuswertung!#REF!</f>
        <v>#REF!</v>
      </c>
      <c r="H48" s="100" t="e">
        <f>Werte_SonderAuswertung!#REF!</f>
        <v>#REF!</v>
      </c>
      <c r="I48" s="100" t="e">
        <f>Werte_SonderAuswertung!#REF!</f>
        <v>#REF!</v>
      </c>
      <c r="J48" s="100" t="e">
        <f>Werte_SonderAuswertung!#REF!</f>
        <v>#REF!</v>
      </c>
      <c r="K48" s="100" t="e">
        <f>Werte_SonderAuswertung!#REF!</f>
        <v>#REF!</v>
      </c>
      <c r="L48" s="97"/>
      <c r="M48" s="97"/>
      <c r="N48" s="97"/>
      <c r="O48" s="131" t="e">
        <f>Werte_SonderAuswertung!#REF!</f>
        <v>#REF!</v>
      </c>
      <c r="P48" s="99" t="e">
        <f>Werte_SonderAuswertung!#REF!</f>
        <v>#REF!</v>
      </c>
      <c r="R48" s="97"/>
      <c r="S48" s="133"/>
      <c r="T48" s="97"/>
      <c r="U48" s="97"/>
      <c r="V48" s="97"/>
      <c r="W48" s="97"/>
      <c r="X48" s="97"/>
      <c r="Y48" s="97"/>
      <c r="Z48" s="97"/>
    </row>
    <row r="49" spans="2:26" ht="30" customHeight="1" x14ac:dyDescent="0.25">
      <c r="B49" s="117" t="e">
        <f>Werte_SonderAuswertung!#REF!</f>
        <v>#REF!</v>
      </c>
      <c r="C49" s="123" t="e">
        <f>Werte_SonderAuswertung!#REF!</f>
        <v>#REF!</v>
      </c>
      <c r="D49" s="114" t="e">
        <f>Werte_SonderAuswertung!#REF!</f>
        <v>#REF!</v>
      </c>
      <c r="E49" s="226" t="e">
        <f>Werte_SonderAuswertung!#REF!</f>
        <v>#REF!</v>
      </c>
      <c r="F49" s="99"/>
      <c r="G49" s="100" t="e">
        <f>Werte_SonderAuswertung!#REF!</f>
        <v>#REF!</v>
      </c>
      <c r="H49" s="100" t="e">
        <f>Werte_SonderAuswertung!#REF!</f>
        <v>#REF!</v>
      </c>
      <c r="I49" s="100" t="e">
        <f>Werte_SonderAuswertung!#REF!</f>
        <v>#REF!</v>
      </c>
      <c r="J49" s="100" t="e">
        <f>Werte_SonderAuswertung!#REF!</f>
        <v>#REF!</v>
      </c>
      <c r="K49" s="100" t="e">
        <f>Werte_SonderAuswertung!#REF!</f>
        <v>#REF!</v>
      </c>
      <c r="L49" s="97"/>
      <c r="M49" s="97"/>
      <c r="N49" s="97"/>
      <c r="O49" s="131" t="e">
        <f>Werte_SonderAuswertung!#REF!</f>
        <v>#REF!</v>
      </c>
      <c r="P49" s="99" t="e">
        <f>Werte_SonderAuswertung!#REF!</f>
        <v>#REF!</v>
      </c>
      <c r="R49" s="97"/>
      <c r="S49" s="133"/>
      <c r="T49" s="97"/>
      <c r="U49" s="97"/>
      <c r="V49" s="97"/>
      <c r="W49" s="97"/>
      <c r="X49" s="97"/>
      <c r="Y49" s="97"/>
      <c r="Z49" s="97"/>
    </row>
    <row r="50" spans="2:26" ht="30" customHeight="1" x14ac:dyDescent="0.25">
      <c r="B50" s="117" t="e">
        <f>Werte_SonderAuswertung!#REF!</f>
        <v>#REF!</v>
      </c>
      <c r="C50" s="123" t="e">
        <f>Werte_SonderAuswertung!#REF!</f>
        <v>#REF!</v>
      </c>
      <c r="D50" s="114" t="e">
        <f>Werte_SonderAuswertung!#REF!</f>
        <v>#REF!</v>
      </c>
      <c r="E50" s="226" t="e">
        <f>Werte_SonderAuswertung!#REF!</f>
        <v>#REF!</v>
      </c>
      <c r="F50" s="99"/>
      <c r="G50" s="100" t="e">
        <f>Werte_SonderAuswertung!#REF!</f>
        <v>#REF!</v>
      </c>
      <c r="H50" s="100" t="e">
        <f>Werte_SonderAuswertung!#REF!</f>
        <v>#REF!</v>
      </c>
      <c r="I50" s="100" t="e">
        <f>Werte_SonderAuswertung!#REF!</f>
        <v>#REF!</v>
      </c>
      <c r="J50" s="100" t="e">
        <f>Werte_SonderAuswertung!#REF!</f>
        <v>#REF!</v>
      </c>
      <c r="K50" s="100" t="e">
        <f>Werte_SonderAuswertung!#REF!</f>
        <v>#REF!</v>
      </c>
      <c r="L50" s="97"/>
      <c r="M50" s="97"/>
      <c r="N50" s="97"/>
      <c r="O50" s="131" t="e">
        <f>Werte_SonderAuswertung!#REF!</f>
        <v>#REF!</v>
      </c>
      <c r="P50" s="99" t="e">
        <f>Werte_SonderAuswertung!#REF!</f>
        <v>#REF!</v>
      </c>
      <c r="R50" s="97"/>
      <c r="S50" s="133"/>
      <c r="T50" s="97"/>
      <c r="U50" s="97"/>
      <c r="V50" s="97"/>
      <c r="W50" s="97"/>
      <c r="X50" s="97"/>
      <c r="Y50" s="97"/>
      <c r="Z50" s="97"/>
    </row>
    <row r="51" spans="2:26" ht="30" customHeight="1" x14ac:dyDescent="0.25">
      <c r="B51" s="117" t="e">
        <f>Werte_SonderAuswertung!#REF!</f>
        <v>#REF!</v>
      </c>
      <c r="C51" s="123" t="e">
        <f>Werte_SonderAuswertung!#REF!</f>
        <v>#REF!</v>
      </c>
      <c r="D51" s="114" t="e">
        <f>Werte_SonderAuswertung!#REF!</f>
        <v>#REF!</v>
      </c>
      <c r="E51" s="226" t="e">
        <f>Werte_SonderAuswertung!#REF!</f>
        <v>#REF!</v>
      </c>
      <c r="F51" s="99"/>
      <c r="G51" s="100" t="e">
        <f>Werte_SonderAuswertung!#REF!</f>
        <v>#REF!</v>
      </c>
      <c r="H51" s="100" t="e">
        <f>Werte_SonderAuswertung!#REF!</f>
        <v>#REF!</v>
      </c>
      <c r="I51" s="100" t="e">
        <f>Werte_SonderAuswertung!#REF!</f>
        <v>#REF!</v>
      </c>
      <c r="J51" s="100" t="e">
        <f>Werte_SonderAuswertung!#REF!</f>
        <v>#REF!</v>
      </c>
      <c r="K51" s="100" t="e">
        <f>Werte_SonderAuswertung!#REF!</f>
        <v>#REF!</v>
      </c>
      <c r="L51" s="97"/>
      <c r="M51" s="97"/>
      <c r="N51" s="97"/>
      <c r="O51" s="131" t="e">
        <f>Werte_SonderAuswertung!#REF!</f>
        <v>#REF!</v>
      </c>
      <c r="P51" s="99" t="e">
        <f>Werte_SonderAuswertung!#REF!</f>
        <v>#REF!</v>
      </c>
      <c r="R51" s="97"/>
      <c r="S51" s="133"/>
      <c r="T51" s="97"/>
      <c r="U51" s="97"/>
      <c r="V51" s="97"/>
      <c r="W51" s="97"/>
      <c r="X51" s="97"/>
      <c r="Y51" s="97"/>
      <c r="Z51" s="97"/>
    </row>
    <row r="52" spans="2:26" ht="30" customHeight="1" x14ac:dyDescent="0.25">
      <c r="B52" s="117" t="str">
        <f>Werte_SonderAuswertung!D42</f>
        <v/>
      </c>
      <c r="C52" s="123" t="str">
        <f>Werte_SonderAuswertung!E42</f>
        <v/>
      </c>
      <c r="D52" s="114" t="str">
        <f>Werte_SonderAuswertung!L42</f>
        <v/>
      </c>
      <c r="E52" s="226" t="str">
        <f>Werte_SonderAuswertung!F42</f>
        <v/>
      </c>
      <c r="F52" s="99"/>
      <c r="G52" s="100" t="str">
        <f>Werte_SonderAuswertung!M42</f>
        <v/>
      </c>
      <c r="H52" s="100" t="str">
        <f>Werte_SonderAuswertung!N42</f>
        <v/>
      </c>
      <c r="I52" s="100" t="str">
        <f>Werte_SonderAuswertung!O42</f>
        <v/>
      </c>
      <c r="J52" s="100" t="str">
        <f>Werte_SonderAuswertung!P42</f>
        <v/>
      </c>
      <c r="K52" s="100" t="str">
        <f>Werte_SonderAuswertung!Q42</f>
        <v/>
      </c>
      <c r="L52" s="97"/>
      <c r="M52" s="97"/>
      <c r="N52" s="97"/>
      <c r="O52" s="131" t="str">
        <f>Werte_SonderAuswertung!C42</f>
        <v/>
      </c>
      <c r="P52" s="99" t="str">
        <f>Werte_SonderAuswertung!B42</f>
        <v/>
      </c>
      <c r="R52" s="97"/>
      <c r="S52" s="133"/>
      <c r="T52" s="97"/>
      <c r="U52" s="97"/>
      <c r="V52" s="97"/>
      <c r="W52" s="97"/>
      <c r="X52" s="97"/>
      <c r="Y52" s="97"/>
      <c r="Z52" s="97"/>
    </row>
    <row r="53" spans="2:26" ht="30" customHeight="1" x14ac:dyDescent="0.25">
      <c r="B53" s="117" t="str">
        <f>Werte_SonderAuswertung!D43</f>
        <v/>
      </c>
      <c r="C53" s="123" t="str">
        <f>Werte_SonderAuswertung!E43</f>
        <v/>
      </c>
      <c r="D53" s="114" t="str">
        <f>Werte_SonderAuswertung!L43</f>
        <v/>
      </c>
      <c r="E53" s="226" t="str">
        <f>Werte_SonderAuswertung!F43</f>
        <v/>
      </c>
      <c r="F53" s="99"/>
      <c r="G53" s="100" t="str">
        <f>Werte_SonderAuswertung!M43</f>
        <v/>
      </c>
      <c r="H53" s="100" t="str">
        <f>Werte_SonderAuswertung!N43</f>
        <v/>
      </c>
      <c r="I53" s="100" t="str">
        <f>Werte_SonderAuswertung!O43</f>
        <v/>
      </c>
      <c r="J53" s="100" t="str">
        <f>Werte_SonderAuswertung!P43</f>
        <v/>
      </c>
      <c r="K53" s="100" t="str">
        <f>Werte_SonderAuswertung!Q43</f>
        <v/>
      </c>
      <c r="L53" s="97"/>
      <c r="M53" s="97"/>
      <c r="N53" s="97"/>
      <c r="O53" s="131" t="str">
        <f>Werte_SonderAuswertung!C43</f>
        <v/>
      </c>
      <c r="P53" s="99" t="str">
        <f>Werte_SonderAuswertung!B43</f>
        <v/>
      </c>
      <c r="R53" s="97"/>
      <c r="S53" s="133"/>
      <c r="T53" s="97"/>
      <c r="U53" s="97"/>
      <c r="V53" s="97"/>
      <c r="W53" s="97"/>
      <c r="X53" s="97"/>
      <c r="Y53" s="97"/>
      <c r="Z53" s="97"/>
    </row>
    <row r="54" spans="2:26" ht="30" customHeight="1" x14ac:dyDescent="0.25">
      <c r="B54" s="117" t="str">
        <f>Werte_SonderAuswertung!D44</f>
        <v/>
      </c>
      <c r="C54" s="123" t="str">
        <f>Werte_SonderAuswertung!E44</f>
        <v/>
      </c>
      <c r="D54" s="114" t="str">
        <f>Werte_SonderAuswertung!L44</f>
        <v/>
      </c>
      <c r="E54" s="226" t="str">
        <f>Werte_SonderAuswertung!F44</f>
        <v/>
      </c>
      <c r="F54" s="99"/>
      <c r="G54" s="100" t="str">
        <f>Werte_SonderAuswertung!M44</f>
        <v/>
      </c>
      <c r="H54" s="100" t="str">
        <f>Werte_SonderAuswertung!N44</f>
        <v/>
      </c>
      <c r="I54" s="100" t="str">
        <f>Werte_SonderAuswertung!O44</f>
        <v/>
      </c>
      <c r="J54" s="100" t="str">
        <f>Werte_SonderAuswertung!P44</f>
        <v/>
      </c>
      <c r="K54" s="100" t="str">
        <f>Werte_SonderAuswertung!Q44</f>
        <v/>
      </c>
      <c r="L54" s="97"/>
      <c r="M54" s="97"/>
      <c r="N54" s="97"/>
      <c r="O54" s="131" t="str">
        <f>Werte_SonderAuswertung!C44</f>
        <v/>
      </c>
      <c r="P54" s="99" t="str">
        <f>Werte_SonderAuswertung!B44</f>
        <v/>
      </c>
      <c r="R54" s="97"/>
      <c r="S54" s="133"/>
      <c r="T54" s="97"/>
      <c r="U54" s="97"/>
      <c r="V54" s="97"/>
      <c r="W54" s="97"/>
      <c r="X54" s="97"/>
      <c r="Y54" s="97"/>
      <c r="Z54" s="97"/>
    </row>
    <row r="55" spans="2:26" ht="30" customHeight="1" x14ac:dyDescent="0.25">
      <c r="B55" s="117" t="str">
        <f>Werte_SonderAuswertung!D45</f>
        <v/>
      </c>
      <c r="C55" s="123" t="str">
        <f>Werte_SonderAuswertung!E45</f>
        <v/>
      </c>
      <c r="D55" s="114" t="str">
        <f>Werte_SonderAuswertung!L45</f>
        <v/>
      </c>
      <c r="E55" s="226" t="str">
        <f>Werte_SonderAuswertung!F45</f>
        <v/>
      </c>
      <c r="F55" s="99"/>
      <c r="G55" s="100" t="str">
        <f>Werte_SonderAuswertung!M45</f>
        <v/>
      </c>
      <c r="H55" s="100" t="str">
        <f>Werte_SonderAuswertung!N45</f>
        <v/>
      </c>
      <c r="I55" s="100" t="str">
        <f>Werte_SonderAuswertung!O45</f>
        <v/>
      </c>
      <c r="J55" s="100" t="str">
        <f>Werte_SonderAuswertung!P45</f>
        <v/>
      </c>
      <c r="K55" s="100" t="str">
        <f>Werte_SonderAuswertung!Q45</f>
        <v/>
      </c>
      <c r="L55" s="97"/>
      <c r="M55" s="97"/>
      <c r="N55" s="97"/>
      <c r="O55" s="131" t="str">
        <f>Werte_SonderAuswertung!C45</f>
        <v/>
      </c>
      <c r="P55" s="99" t="str">
        <f>Werte_SonderAuswertung!B45</f>
        <v/>
      </c>
      <c r="R55" s="97"/>
      <c r="S55" s="133"/>
      <c r="T55" s="97"/>
      <c r="U55" s="97"/>
      <c r="V55" s="97"/>
      <c r="W55" s="97"/>
      <c r="X55" s="97"/>
      <c r="Y55" s="97"/>
      <c r="Z55" s="97"/>
    </row>
    <row r="56" spans="2:26" ht="30" customHeight="1" x14ac:dyDescent="0.25">
      <c r="B56" s="117" t="str">
        <f>Werte_SonderAuswertung!D46</f>
        <v/>
      </c>
      <c r="C56" s="123" t="str">
        <f>Werte_SonderAuswertung!E46</f>
        <v/>
      </c>
      <c r="D56" s="114" t="str">
        <f>Werte_SonderAuswertung!L46</f>
        <v/>
      </c>
      <c r="E56" s="226" t="str">
        <f>Werte_SonderAuswertung!F46</f>
        <v/>
      </c>
      <c r="F56" s="99"/>
      <c r="G56" s="100" t="str">
        <f>Werte_SonderAuswertung!M46</f>
        <v/>
      </c>
      <c r="H56" s="100" t="str">
        <f>Werte_SonderAuswertung!N46</f>
        <v/>
      </c>
      <c r="I56" s="100" t="str">
        <f>Werte_SonderAuswertung!O46</f>
        <v/>
      </c>
      <c r="J56" s="100" t="str">
        <f>Werte_SonderAuswertung!P46</f>
        <v/>
      </c>
      <c r="K56" s="100" t="str">
        <f>Werte_SonderAuswertung!Q46</f>
        <v/>
      </c>
      <c r="L56" s="97"/>
      <c r="M56" s="97"/>
      <c r="N56" s="97"/>
      <c r="O56" s="131" t="str">
        <f>Werte_SonderAuswertung!C46</f>
        <v/>
      </c>
      <c r="P56" s="99" t="str">
        <f>Werte_SonderAuswertung!B46</f>
        <v/>
      </c>
      <c r="R56" s="97"/>
      <c r="S56" s="133"/>
      <c r="T56" s="97"/>
      <c r="U56" s="97"/>
      <c r="V56" s="97"/>
      <c r="W56" s="97"/>
      <c r="X56" s="97"/>
      <c r="Y56" s="97"/>
      <c r="Z56" s="97"/>
    </row>
    <row r="57" spans="2:26" ht="30" customHeight="1" x14ac:dyDescent="0.25">
      <c r="B57" s="117" t="str">
        <f>Werte_SonderAuswertung!D47</f>
        <v/>
      </c>
      <c r="C57" s="123" t="str">
        <f>Werte_SonderAuswertung!E47</f>
        <v/>
      </c>
      <c r="D57" s="114" t="str">
        <f>Werte_SonderAuswertung!L47</f>
        <v/>
      </c>
      <c r="E57" s="226" t="str">
        <f>Werte_SonderAuswertung!F47</f>
        <v/>
      </c>
      <c r="F57" s="99"/>
      <c r="G57" s="100" t="str">
        <f>Werte_SonderAuswertung!M47</f>
        <v/>
      </c>
      <c r="H57" s="100" t="str">
        <f>Werte_SonderAuswertung!N47</f>
        <v/>
      </c>
      <c r="I57" s="100" t="str">
        <f>Werte_SonderAuswertung!O47</f>
        <v/>
      </c>
      <c r="J57" s="100" t="str">
        <f>Werte_SonderAuswertung!P47</f>
        <v/>
      </c>
      <c r="K57" s="100" t="str">
        <f>Werte_SonderAuswertung!Q47</f>
        <v/>
      </c>
      <c r="L57" s="97"/>
      <c r="M57" s="97"/>
      <c r="N57" s="97"/>
      <c r="O57" s="131" t="str">
        <f>Werte_SonderAuswertung!C47</f>
        <v/>
      </c>
      <c r="P57" s="99" t="str">
        <f>Werte_SonderAuswertung!B47</f>
        <v/>
      </c>
      <c r="R57" s="97"/>
      <c r="S57" s="133"/>
      <c r="T57" s="97"/>
      <c r="U57" s="97"/>
      <c r="V57" s="97"/>
      <c r="W57" s="97"/>
      <c r="X57" s="97"/>
      <c r="Y57" s="97"/>
      <c r="Z57" s="97"/>
    </row>
    <row r="58" spans="2:26" s="47" customFormat="1" ht="5.0999999999999996" customHeight="1" x14ac:dyDescent="0.25">
      <c r="D58" s="122"/>
      <c r="E58" s="49"/>
      <c r="F58" s="49"/>
      <c r="G58" s="108"/>
      <c r="H58" s="109"/>
      <c r="I58" s="110"/>
      <c r="J58" s="110"/>
      <c r="K58" s="109"/>
      <c r="S58" s="64"/>
    </row>
    <row r="59" spans="2:26" x14ac:dyDescent="0.25">
      <c r="B59" s="94" t="s">
        <v>93</v>
      </c>
      <c r="C59" s="94"/>
    </row>
  </sheetData>
  <sheetProtection algorithmName="SHA-512" hashValue="q3u5nr4mHfChOqvKe7QEZiNQqGq4dD4sbgbg1GYDOpAnr0d1DeKMkBP3t+5/LszyDRZEHK2PWFA0sMZUbmAYIw==" saltValue="Rdtdoa+fk7yAXvAvTDkL/Q==" spinCount="100000" sheet="1" objects="1" scenarios="1"/>
  <customSheetViews>
    <customSheetView guid="{46FA8FB2-CEEC-41E4-BFE0-0649DAC6661A}" showGridLines="0">
      <selection activeCell="V17" sqref="V17"/>
      <pageMargins left="0.70866141732283472" right="0.70866141732283472" top="0.78740157480314965" bottom="0.78740157480314965" header="0.31496062992125984" footer="0.31496062992125984"/>
      <pageSetup paperSize="9" scale="68" fitToHeight="3" orientation="landscape" r:id="rId1"/>
    </customSheetView>
  </customSheetViews>
  <mergeCells count="2">
    <mergeCell ref="P11:Q11"/>
    <mergeCell ref="D10:D11"/>
  </mergeCells>
  <conditionalFormatting sqref="G13:K13">
    <cfRule type="top10" dxfId="105" priority="45" rank="1"/>
  </conditionalFormatting>
  <conditionalFormatting sqref="G14:K14">
    <cfRule type="top10" dxfId="104" priority="44" rank="1"/>
  </conditionalFormatting>
  <conditionalFormatting sqref="G15:K15">
    <cfRule type="top10" dxfId="103" priority="43" rank="1"/>
  </conditionalFormatting>
  <conditionalFormatting sqref="G16:K16">
    <cfRule type="top10" dxfId="102" priority="42" rank="1"/>
  </conditionalFormatting>
  <conditionalFormatting sqref="G17:K17">
    <cfRule type="top10" dxfId="101" priority="41" rank="1"/>
  </conditionalFormatting>
  <conditionalFormatting sqref="G18:K18">
    <cfRule type="top10" dxfId="100" priority="40" rank="1"/>
  </conditionalFormatting>
  <conditionalFormatting sqref="G19:K19">
    <cfRule type="top10" dxfId="99" priority="39" rank="1"/>
  </conditionalFormatting>
  <conditionalFormatting sqref="G20:K20">
    <cfRule type="top10" dxfId="98" priority="38" rank="1"/>
  </conditionalFormatting>
  <conditionalFormatting sqref="G21:K21">
    <cfRule type="top10" dxfId="97" priority="37" rank="1"/>
  </conditionalFormatting>
  <conditionalFormatting sqref="G22:K22">
    <cfRule type="top10" dxfId="96" priority="36" rank="1"/>
  </conditionalFormatting>
  <conditionalFormatting sqref="G23:K23">
    <cfRule type="top10" dxfId="95" priority="35" rank="1"/>
  </conditionalFormatting>
  <conditionalFormatting sqref="G24:K24">
    <cfRule type="top10" dxfId="94" priority="34" rank="1"/>
  </conditionalFormatting>
  <conditionalFormatting sqref="G25:K25">
    <cfRule type="top10" dxfId="93" priority="33" rank="1"/>
  </conditionalFormatting>
  <conditionalFormatting sqref="G26:K26">
    <cfRule type="top10" dxfId="92" priority="32" rank="1"/>
  </conditionalFormatting>
  <conditionalFormatting sqref="G27:K27">
    <cfRule type="top10" dxfId="91" priority="31" rank="1"/>
  </conditionalFormatting>
  <conditionalFormatting sqref="G28:K28">
    <cfRule type="top10" dxfId="90" priority="30" rank="1"/>
  </conditionalFormatting>
  <conditionalFormatting sqref="G29:K29">
    <cfRule type="top10" dxfId="89" priority="29" rank="1"/>
  </conditionalFormatting>
  <conditionalFormatting sqref="G30:K30">
    <cfRule type="top10" dxfId="88" priority="28" rank="1"/>
  </conditionalFormatting>
  <conditionalFormatting sqref="G31:K31">
    <cfRule type="top10" dxfId="87" priority="27" rank="1"/>
  </conditionalFormatting>
  <conditionalFormatting sqref="G32:K32">
    <cfRule type="top10" dxfId="86" priority="26" rank="1"/>
  </conditionalFormatting>
  <conditionalFormatting sqref="G33:K33">
    <cfRule type="top10" dxfId="85" priority="25" rank="1"/>
  </conditionalFormatting>
  <conditionalFormatting sqref="G34:K34">
    <cfRule type="top10" dxfId="84" priority="24" rank="1"/>
  </conditionalFormatting>
  <conditionalFormatting sqref="G35:K35">
    <cfRule type="top10" dxfId="83" priority="23" rank="1"/>
  </conditionalFormatting>
  <conditionalFormatting sqref="G36:K36">
    <cfRule type="top10" dxfId="82" priority="22" rank="1"/>
  </conditionalFormatting>
  <conditionalFormatting sqref="G37:K37">
    <cfRule type="top10" dxfId="81" priority="21" rank="1"/>
  </conditionalFormatting>
  <conditionalFormatting sqref="G38:K38">
    <cfRule type="top10" dxfId="80" priority="20" rank="1"/>
  </conditionalFormatting>
  <conditionalFormatting sqref="G39:K39">
    <cfRule type="top10" dxfId="79" priority="19" rank="1"/>
  </conditionalFormatting>
  <conditionalFormatting sqref="G40:K40">
    <cfRule type="top10" dxfId="78" priority="18" rank="1"/>
  </conditionalFormatting>
  <conditionalFormatting sqref="G41:K41">
    <cfRule type="top10" dxfId="77" priority="17" rank="1"/>
  </conditionalFormatting>
  <conditionalFormatting sqref="G42:K42">
    <cfRule type="top10" dxfId="76" priority="16" rank="1"/>
  </conditionalFormatting>
  <conditionalFormatting sqref="G43:K43">
    <cfRule type="top10" dxfId="75" priority="15" rank="1"/>
  </conditionalFormatting>
  <conditionalFormatting sqref="G44:K44">
    <cfRule type="top10" dxfId="74" priority="14" rank="1"/>
  </conditionalFormatting>
  <conditionalFormatting sqref="G45:K45">
    <cfRule type="top10" dxfId="73" priority="13" rank="1"/>
  </conditionalFormatting>
  <conditionalFormatting sqref="G46:K46">
    <cfRule type="top10" dxfId="72" priority="12" rank="1"/>
  </conditionalFormatting>
  <conditionalFormatting sqref="G47:K47">
    <cfRule type="top10" dxfId="71" priority="11" rank="1"/>
  </conditionalFormatting>
  <conditionalFormatting sqref="G48:K48">
    <cfRule type="top10" dxfId="70" priority="10" rank="1"/>
  </conditionalFormatting>
  <conditionalFormatting sqref="G49:K49">
    <cfRule type="top10" dxfId="69" priority="9" rank="1"/>
  </conditionalFormatting>
  <conditionalFormatting sqref="G50:K50">
    <cfRule type="top10" dxfId="68" priority="8" rank="1"/>
  </conditionalFormatting>
  <conditionalFormatting sqref="G51:K51">
    <cfRule type="top10" dxfId="67" priority="7" rank="1"/>
  </conditionalFormatting>
  <conditionalFormatting sqref="G52:K52">
    <cfRule type="top10" dxfId="66" priority="6" rank="1"/>
  </conditionalFormatting>
  <conditionalFormatting sqref="G53:K53">
    <cfRule type="top10" dxfId="65" priority="5" rank="1"/>
  </conditionalFormatting>
  <conditionalFormatting sqref="G54:K54">
    <cfRule type="top10" dxfId="64" priority="4" rank="1"/>
  </conditionalFormatting>
  <conditionalFormatting sqref="G55:K55">
    <cfRule type="top10" dxfId="63" priority="3" rank="1"/>
  </conditionalFormatting>
  <conditionalFormatting sqref="G56:K56">
    <cfRule type="top10" dxfId="62" priority="2" rank="1"/>
  </conditionalFormatting>
  <conditionalFormatting sqref="G57:K57">
    <cfRule type="top10" dxfId="61" priority="1" rank="1"/>
  </conditionalFormatting>
  <pageMargins left="0.70866141732283472" right="0.70866141732283472" top="0.78740157480314965" bottom="0.78740157480314965" header="0.31496062992125984" footer="0.31496062992125984"/>
  <pageSetup paperSize="9" scale="68" fitToHeight="3"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162" id="{17198998-6E75-4DD2-B92B-C973DA406144}">
            <xm:f>$P13=DROPDOWN!$J$8</xm:f>
            <x14:dxf>
              <fill>
                <patternFill>
                  <bgColor theme="4"/>
                </patternFill>
              </fill>
            </x14:dxf>
          </x14:cfRule>
          <xm:sqref>Q13:Q57</xm:sqref>
        </x14:conditionalFormatting>
        <x14:conditionalFormatting xmlns:xm="http://schemas.microsoft.com/office/excel/2006/main">
          <x14:cfRule type="expression" priority="160" id="{45261AFC-99E0-4F7B-966A-EA374B64A35D}">
            <xm:f>$P13=DROPDOWN!$J$10</xm:f>
            <x14:dxf>
              <fill>
                <patternFill>
                  <bgColor theme="9"/>
                </patternFill>
              </fill>
            </x14:dxf>
          </x14:cfRule>
          <x14:cfRule type="expression" priority="161" id="{5C422133-4EB0-4566-B7D5-74F219C53B18}">
            <xm:f>$P13=DROPDOWN!$J$9</xm:f>
            <x14:dxf>
              <fill>
                <patternFill>
                  <bgColor theme="5"/>
                </patternFill>
              </fill>
            </x14:dxf>
          </x14:cfRule>
          <xm:sqref>Q13:Q57</xm:sqref>
        </x14:conditionalFormatting>
        <x14:conditionalFormatting xmlns:xm="http://schemas.microsoft.com/office/excel/2006/main">
          <x14:cfRule type="expression" priority="159" id="{E165CE37-D316-49A6-AEA5-11B6253F154D}">
            <xm:f>$P13=DROPDOWN!$J$8</xm:f>
            <x14:dxf>
              <fill>
                <patternFill>
                  <bgColor theme="4"/>
                </patternFill>
              </fill>
            </x14:dxf>
          </x14:cfRule>
          <xm:sqref>B13:B57</xm:sqref>
        </x14:conditionalFormatting>
        <x14:conditionalFormatting xmlns:xm="http://schemas.microsoft.com/office/excel/2006/main">
          <x14:cfRule type="expression" priority="157" id="{2E02594E-7E35-4B5B-AE9C-4F77B9DC0C56}">
            <xm:f>$P13=DROPDOWN!$J$10</xm:f>
            <x14:dxf>
              <fill>
                <patternFill>
                  <bgColor theme="9"/>
                </patternFill>
              </fill>
            </x14:dxf>
          </x14:cfRule>
          <x14:cfRule type="expression" priority="158" id="{686877A2-66C2-4F09-A332-245D8E786474}">
            <xm:f>$P13=DROPDOWN!$J$9</xm:f>
            <x14:dxf>
              <fill>
                <patternFill>
                  <bgColor theme="5"/>
                </patternFill>
              </fill>
            </x14:dxf>
          </x14:cfRule>
          <xm:sqref>B13:B57</xm:sqref>
        </x14:conditionalFormatting>
      </x14:conditionalFormattings>
    </ext>
    <ext xmlns:x14="http://schemas.microsoft.com/office/spreadsheetml/2009/9/main" uri="{05C60535-1F16-4fd2-B633-F4F36F0B64E0}">
      <x14:sparklineGroups xmlns:xm="http://schemas.microsoft.com/office/excel/2006/main">
        <x14:sparklineGroup type="column" displayEmptyCellsAs="gap" high="1" xr2:uid="{00000000-0003-0000-1200-000004000000}">
          <x14:colorSeries theme="0" tint="-0.34998626667073579"/>
          <x14:colorNegative rgb="FFD00000"/>
          <x14:colorAxis rgb="FF000000"/>
          <x14:colorMarkers rgb="FFD00000"/>
          <x14:colorFirst rgb="FFD00000"/>
          <x14:colorLast rgb="FFD00000"/>
          <x14:colorHigh theme="1" tint="0.34998626667073579"/>
          <x14:colorLow rgb="FFD00000"/>
          <x14:sparklines>
            <x14:sparkline>
              <xm:f>'6e_Ergebnis-SonderkritZahlen'!G13:K13</xm:f>
              <xm:sqref>M13</xm:sqref>
            </x14:sparkline>
            <x14:sparkline>
              <xm:f>'6e_Ergebnis-SonderkritZahlen'!G14:K14</xm:f>
              <xm:sqref>M14</xm:sqref>
            </x14:sparkline>
            <x14:sparkline>
              <xm:f>'6e_Ergebnis-SonderkritZahlen'!G15:K15</xm:f>
              <xm:sqref>M15</xm:sqref>
            </x14:sparkline>
            <x14:sparkline>
              <xm:f>'6e_Ergebnis-SonderkritZahlen'!G16:K16</xm:f>
              <xm:sqref>M16</xm:sqref>
            </x14:sparkline>
            <x14:sparkline>
              <xm:f>'6e_Ergebnis-SonderkritZahlen'!G17:K17</xm:f>
              <xm:sqref>M17</xm:sqref>
            </x14:sparkline>
            <x14:sparkline>
              <xm:f>'6e_Ergebnis-SonderkritZahlen'!G18:K18</xm:f>
              <xm:sqref>M18</xm:sqref>
            </x14:sparkline>
            <x14:sparkline>
              <xm:f>'6e_Ergebnis-SonderkritZahlen'!G19:K19</xm:f>
              <xm:sqref>M19</xm:sqref>
            </x14:sparkline>
            <x14:sparkline>
              <xm:f>'6e_Ergebnis-SonderkritZahlen'!G20:K20</xm:f>
              <xm:sqref>M20</xm:sqref>
            </x14:sparkline>
            <x14:sparkline>
              <xm:f>'6e_Ergebnis-SonderkritZahlen'!G21:K21</xm:f>
              <xm:sqref>M21</xm:sqref>
            </x14:sparkline>
            <x14:sparkline>
              <xm:f>'6e_Ergebnis-SonderkritZahlen'!G22:K22</xm:f>
              <xm:sqref>M22</xm:sqref>
            </x14:sparkline>
            <x14:sparkline>
              <xm:f>'6e_Ergebnis-SonderkritZahlen'!G23:K23</xm:f>
              <xm:sqref>M23</xm:sqref>
            </x14:sparkline>
            <x14:sparkline>
              <xm:f>'6e_Ergebnis-SonderkritZahlen'!G24:K24</xm:f>
              <xm:sqref>M24</xm:sqref>
            </x14:sparkline>
            <x14:sparkline>
              <xm:f>'6e_Ergebnis-SonderkritZahlen'!G25:K25</xm:f>
              <xm:sqref>M25</xm:sqref>
            </x14:sparkline>
            <x14:sparkline>
              <xm:f>'6e_Ergebnis-SonderkritZahlen'!G26:K26</xm:f>
              <xm:sqref>M26</xm:sqref>
            </x14:sparkline>
            <x14:sparkline>
              <xm:f>'6e_Ergebnis-SonderkritZahlen'!G27:K27</xm:f>
              <xm:sqref>M27</xm:sqref>
            </x14:sparkline>
            <x14:sparkline>
              <xm:f>'6e_Ergebnis-SonderkritZahlen'!G28:K28</xm:f>
              <xm:sqref>M28</xm:sqref>
            </x14:sparkline>
            <x14:sparkline>
              <xm:f>'6e_Ergebnis-SonderkritZahlen'!G29:K29</xm:f>
              <xm:sqref>M29</xm:sqref>
            </x14:sparkline>
            <x14:sparkline>
              <xm:f>'6e_Ergebnis-SonderkritZahlen'!G30:K30</xm:f>
              <xm:sqref>M30</xm:sqref>
            </x14:sparkline>
            <x14:sparkline>
              <xm:f>'6e_Ergebnis-SonderkritZahlen'!G31:K31</xm:f>
              <xm:sqref>M31</xm:sqref>
            </x14:sparkline>
            <x14:sparkline>
              <xm:f>'6e_Ergebnis-SonderkritZahlen'!G32:K32</xm:f>
              <xm:sqref>M32</xm:sqref>
            </x14:sparkline>
            <x14:sparkline>
              <xm:f>'6e_Ergebnis-SonderkritZahlen'!G33:K33</xm:f>
              <xm:sqref>M33</xm:sqref>
            </x14:sparkline>
            <x14:sparkline>
              <xm:f>'6e_Ergebnis-SonderkritZahlen'!G34:K34</xm:f>
              <xm:sqref>M34</xm:sqref>
            </x14:sparkline>
            <x14:sparkline>
              <xm:f>'6e_Ergebnis-SonderkritZahlen'!G35:K35</xm:f>
              <xm:sqref>M35</xm:sqref>
            </x14:sparkline>
            <x14:sparkline>
              <xm:f>'6e_Ergebnis-SonderkritZahlen'!G36:K36</xm:f>
              <xm:sqref>M36</xm:sqref>
            </x14:sparkline>
            <x14:sparkline>
              <xm:f>'6e_Ergebnis-SonderkritZahlen'!G37:K37</xm:f>
              <xm:sqref>M37</xm:sqref>
            </x14:sparkline>
            <x14:sparkline>
              <xm:f>'6e_Ergebnis-SonderkritZahlen'!G38:K38</xm:f>
              <xm:sqref>M38</xm:sqref>
            </x14:sparkline>
            <x14:sparkline>
              <xm:f>'6e_Ergebnis-SonderkritZahlen'!G39:K39</xm:f>
              <xm:sqref>M39</xm:sqref>
            </x14:sparkline>
            <x14:sparkline>
              <xm:f>'6e_Ergebnis-SonderkritZahlen'!G40:K40</xm:f>
              <xm:sqref>M40</xm:sqref>
            </x14:sparkline>
            <x14:sparkline>
              <xm:f>'6e_Ergebnis-SonderkritZahlen'!G41:K41</xm:f>
              <xm:sqref>M41</xm:sqref>
            </x14:sparkline>
            <x14:sparkline>
              <xm:f>'6e_Ergebnis-SonderkritZahlen'!G42:K42</xm:f>
              <xm:sqref>M42</xm:sqref>
            </x14:sparkline>
            <x14:sparkline>
              <xm:f>'6e_Ergebnis-SonderkritZahlen'!G43:K43</xm:f>
              <xm:sqref>M43</xm:sqref>
            </x14:sparkline>
            <x14:sparkline>
              <xm:f>'6e_Ergebnis-SonderkritZahlen'!G44:K44</xm:f>
              <xm:sqref>M44</xm:sqref>
            </x14:sparkline>
            <x14:sparkline>
              <xm:f>'6e_Ergebnis-SonderkritZahlen'!G45:K45</xm:f>
              <xm:sqref>M45</xm:sqref>
            </x14:sparkline>
            <x14:sparkline>
              <xm:f>'6e_Ergebnis-SonderkritZahlen'!G46:K46</xm:f>
              <xm:sqref>M46</xm:sqref>
            </x14:sparkline>
            <x14:sparkline>
              <xm:f>'6e_Ergebnis-SonderkritZahlen'!G47:K47</xm:f>
              <xm:sqref>M47</xm:sqref>
            </x14:sparkline>
            <x14:sparkline>
              <xm:f>'6e_Ergebnis-SonderkritZahlen'!G48:K48</xm:f>
              <xm:sqref>M48</xm:sqref>
            </x14:sparkline>
            <x14:sparkline>
              <xm:f>'6e_Ergebnis-SonderkritZahlen'!G49:K49</xm:f>
              <xm:sqref>M49</xm:sqref>
            </x14:sparkline>
            <x14:sparkline>
              <xm:f>'6e_Ergebnis-SonderkritZahlen'!G50:K50</xm:f>
              <xm:sqref>M50</xm:sqref>
            </x14:sparkline>
            <x14:sparkline>
              <xm:f>'6e_Ergebnis-SonderkritZahlen'!G51:K51</xm:f>
              <xm:sqref>M51</xm:sqref>
            </x14:sparkline>
            <x14:sparkline>
              <xm:f>'6e_Ergebnis-SonderkritZahlen'!G52:K52</xm:f>
              <xm:sqref>M52</xm:sqref>
            </x14:sparkline>
            <x14:sparkline>
              <xm:f>'6e_Ergebnis-SonderkritZahlen'!G53:K53</xm:f>
              <xm:sqref>M53</xm:sqref>
            </x14:sparkline>
            <x14:sparkline>
              <xm:f>'6e_Ergebnis-SonderkritZahlen'!G54:K54</xm:f>
              <xm:sqref>M54</xm:sqref>
            </x14:sparkline>
            <x14:sparkline>
              <xm:f>'6e_Ergebnis-SonderkritZahlen'!G55:K55</xm:f>
              <xm:sqref>M55</xm:sqref>
            </x14:sparkline>
            <x14:sparkline>
              <xm:f>'6e_Ergebnis-SonderkritZahlen'!G56:K56</xm:f>
              <xm:sqref>M56</xm:sqref>
            </x14:sparkline>
            <x14:sparkline>
              <xm:f>'6e_Ergebnis-SonderkritZahlen'!G57:K57</xm:f>
              <xm:sqref>M57</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Z38"/>
  <sheetViews>
    <sheetView showGridLines="0" showRowColHeaders="0" tabSelected="1" topLeftCell="A2" zoomScaleNormal="100" zoomScalePageLayoutView="85" workbookViewId="0">
      <selection activeCell="A2" sqref="A2"/>
    </sheetView>
  </sheetViews>
  <sheetFormatPr baseColWidth="10" defaultRowHeight="15" x14ac:dyDescent="0.25"/>
  <cols>
    <col min="1" max="1" width="1.5703125" customWidth="1"/>
    <col min="2" max="2" width="10.5703125" customWidth="1"/>
    <col min="3" max="3" width="30.5703125" customWidth="1"/>
    <col min="4" max="4" width="2.5703125" customWidth="1"/>
    <col min="5" max="6" width="20.5703125" customWidth="1"/>
    <col min="7" max="7" width="2.5703125" customWidth="1"/>
    <col min="8" max="9" width="20.5703125" customWidth="1"/>
    <col min="10" max="10" width="2.5703125" customWidth="1"/>
    <col min="11" max="12" width="20.5703125" customWidth="1"/>
  </cols>
  <sheetData>
    <row r="1" spans="1:52" hidden="1" x14ac:dyDescent="0.25"/>
    <row r="2" spans="1:52" s="73" customFormat="1" ht="20.100000000000001" customHeight="1" x14ac:dyDescent="0.25">
      <c r="B2" s="76" t="s">
        <v>328</v>
      </c>
    </row>
    <row r="3" spans="1:52" ht="15" customHeight="1" x14ac:dyDescent="0.25">
      <c r="A3" s="53"/>
      <c r="B3" s="345" t="s">
        <v>48</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row>
    <row r="4" spans="1:52" ht="21" customHeight="1" x14ac:dyDescent="0.4">
      <c r="A4" s="56"/>
      <c r="B4" s="341" t="str">
        <f>'Ihre Notizen'!B4</f>
        <v>Prozessbegleitende Nachhaltigkeitsbewertung</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row>
    <row r="5" spans="1:52" ht="3.95" customHeight="1" x14ac:dyDescent="0.2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3.95" customHeight="1" x14ac:dyDescent="0.25">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row>
    <row r="7" spans="1:52" ht="3.95" customHeight="1" x14ac:dyDescent="0.25"/>
    <row r="8" spans="1:52" ht="14.45" customHeight="1" x14ac:dyDescent="0.25">
      <c r="B8" s="386" t="s">
        <v>330</v>
      </c>
      <c r="C8" s="386"/>
      <c r="D8" s="386"/>
      <c r="E8" s="386"/>
      <c r="F8" s="386"/>
      <c r="G8" s="386"/>
      <c r="H8" s="386"/>
      <c r="I8" s="386"/>
      <c r="J8" s="386"/>
      <c r="K8" s="386"/>
      <c r="L8" s="386"/>
    </row>
    <row r="9" spans="1:52" x14ac:dyDescent="0.25">
      <c r="B9" s="386"/>
      <c r="C9" s="386"/>
      <c r="D9" s="386"/>
      <c r="E9" s="386"/>
      <c r="F9" s="386"/>
      <c r="G9" s="386"/>
      <c r="H9" s="386"/>
      <c r="I9" s="386"/>
      <c r="J9" s="386"/>
      <c r="K9" s="386"/>
      <c r="L9" s="386"/>
    </row>
    <row r="10" spans="1:52" ht="48.6" customHeight="1" x14ac:dyDescent="0.25">
      <c r="B10" s="386"/>
      <c r="C10" s="386"/>
      <c r="D10" s="386"/>
      <c r="E10" s="386"/>
      <c r="F10" s="386"/>
      <c r="G10" s="386"/>
      <c r="H10" s="386"/>
      <c r="I10" s="386"/>
      <c r="J10" s="386"/>
      <c r="K10" s="386"/>
      <c r="L10" s="386"/>
    </row>
    <row r="11" spans="1:52" ht="23.25" x14ac:dyDescent="0.35">
      <c r="B11" s="351" t="s">
        <v>52</v>
      </c>
    </row>
    <row r="12" spans="1:52" ht="3.95" customHeight="1" x14ac:dyDescent="0.25"/>
    <row r="13" spans="1:52" ht="33.950000000000003" customHeight="1" x14ac:dyDescent="0.25">
      <c r="B13" s="387" t="s">
        <v>201</v>
      </c>
      <c r="C13" s="387"/>
      <c r="D13" s="74"/>
      <c r="E13" s="388" t="s">
        <v>329</v>
      </c>
      <c r="F13" s="388"/>
      <c r="G13" s="74"/>
      <c r="H13" s="389" t="s">
        <v>183</v>
      </c>
      <c r="I13" s="389"/>
      <c r="K13" s="385" t="s">
        <v>150</v>
      </c>
      <c r="L13" s="385"/>
    </row>
    <row r="14" spans="1:52" ht="3.95" customHeight="1" x14ac:dyDescent="0.25">
      <c r="H14" s="19"/>
    </row>
    <row r="15" spans="1:52" s="95" customFormat="1" ht="23.25" x14ac:dyDescent="0.25">
      <c r="A15" s="309"/>
      <c r="B15" s="352" t="s">
        <v>217</v>
      </c>
      <c r="H15" s="19"/>
    </row>
    <row r="16" spans="1:52" ht="5.45" customHeight="1" x14ac:dyDescent="0.25">
      <c r="H16" s="19"/>
      <c r="K16" s="5"/>
    </row>
    <row r="17" spans="2:12" s="292" customFormat="1" ht="33.950000000000003" customHeight="1" x14ac:dyDescent="0.25">
      <c r="B17" s="376" t="s">
        <v>231</v>
      </c>
      <c r="C17" s="317" t="s">
        <v>184</v>
      </c>
      <c r="D17" s="381" t="s">
        <v>226</v>
      </c>
      <c r="E17" s="381"/>
      <c r="F17" s="381"/>
      <c r="G17" s="381"/>
      <c r="H17" s="381"/>
      <c r="I17" s="381"/>
      <c r="J17" s="381"/>
      <c r="K17" s="381"/>
      <c r="L17" s="381"/>
    </row>
    <row r="18" spans="2:12" s="292" customFormat="1" ht="33.950000000000003" customHeight="1" x14ac:dyDescent="0.25">
      <c r="B18" s="376"/>
      <c r="C18" s="317" t="s">
        <v>195</v>
      </c>
      <c r="D18" s="382" t="s">
        <v>225</v>
      </c>
      <c r="E18" s="382"/>
      <c r="F18" s="382"/>
      <c r="G18" s="382"/>
      <c r="H18" s="382"/>
      <c r="I18" s="382"/>
      <c r="J18" s="382"/>
      <c r="K18" s="382"/>
      <c r="L18" s="382"/>
    </row>
    <row r="19" spans="2:12" s="292" customFormat="1" ht="33.950000000000003" customHeight="1" x14ac:dyDescent="0.25">
      <c r="B19" s="376"/>
      <c r="C19" s="317" t="s">
        <v>196</v>
      </c>
      <c r="D19" s="384" t="s">
        <v>227</v>
      </c>
      <c r="E19" s="384"/>
      <c r="F19" s="384"/>
      <c r="G19" s="384"/>
      <c r="H19" s="384"/>
      <c r="I19" s="384"/>
      <c r="J19" s="384"/>
      <c r="K19" s="384"/>
      <c r="L19" s="384"/>
    </row>
    <row r="20" spans="2:12" s="292" customFormat="1" ht="33.950000000000003" customHeight="1" x14ac:dyDescent="0.25">
      <c r="B20" s="376"/>
      <c r="C20" s="317" t="s">
        <v>197</v>
      </c>
      <c r="D20" s="384" t="s">
        <v>228</v>
      </c>
      <c r="E20" s="384"/>
      <c r="F20" s="384"/>
      <c r="G20" s="384"/>
      <c r="H20" s="384"/>
      <c r="I20" s="384"/>
      <c r="J20" s="384"/>
      <c r="K20" s="384"/>
      <c r="L20" s="384"/>
    </row>
    <row r="21" spans="2:12" s="292" customFormat="1" ht="33.950000000000003" customHeight="1" x14ac:dyDescent="0.25">
      <c r="B21" s="376"/>
      <c r="C21" s="317" t="s">
        <v>198</v>
      </c>
      <c r="D21" s="381" t="s">
        <v>229</v>
      </c>
      <c r="E21" s="381"/>
      <c r="F21" s="381"/>
      <c r="G21" s="381"/>
      <c r="H21" s="381"/>
      <c r="I21" s="381"/>
      <c r="J21" s="381"/>
      <c r="K21" s="381"/>
      <c r="L21" s="381"/>
    </row>
    <row r="22" spans="2:12" s="292" customFormat="1" ht="33.950000000000003" customHeight="1" x14ac:dyDescent="0.25">
      <c r="B22" s="377"/>
      <c r="C22" s="318" t="s">
        <v>199</v>
      </c>
      <c r="D22" s="383" t="s">
        <v>230</v>
      </c>
      <c r="E22" s="383"/>
      <c r="F22" s="383"/>
      <c r="G22" s="383"/>
      <c r="H22" s="383"/>
      <c r="I22" s="383"/>
      <c r="J22" s="383"/>
      <c r="K22" s="383"/>
      <c r="L22" s="383"/>
    </row>
    <row r="23" spans="2:12" s="292" customFormat="1" ht="33.950000000000003" customHeight="1" x14ac:dyDescent="0.25">
      <c r="B23" s="378" t="s">
        <v>232</v>
      </c>
      <c r="C23" s="316" t="s">
        <v>219</v>
      </c>
      <c r="D23" s="380" t="s">
        <v>233</v>
      </c>
      <c r="E23" s="380"/>
      <c r="F23" s="380"/>
      <c r="G23" s="380"/>
      <c r="H23" s="380"/>
      <c r="I23" s="380"/>
      <c r="J23" s="380"/>
      <c r="K23" s="380"/>
      <c r="L23" s="380"/>
    </row>
    <row r="24" spans="2:12" s="292" customFormat="1" ht="33.950000000000003" customHeight="1" x14ac:dyDescent="0.25">
      <c r="B24" s="378"/>
      <c r="C24" s="316" t="s">
        <v>220</v>
      </c>
      <c r="D24" s="379" t="s">
        <v>202</v>
      </c>
      <c r="E24" s="379"/>
      <c r="F24" s="379"/>
      <c r="G24" s="379"/>
      <c r="H24" s="379"/>
      <c r="I24" s="379"/>
      <c r="J24" s="379"/>
      <c r="K24" s="379"/>
      <c r="L24" s="379"/>
    </row>
    <row r="25" spans="2:12" s="292" customFormat="1" ht="33.950000000000003" customHeight="1" x14ac:dyDescent="0.25">
      <c r="B25" s="378"/>
      <c r="C25" s="316" t="s">
        <v>221</v>
      </c>
      <c r="D25" s="379" t="s">
        <v>203</v>
      </c>
      <c r="E25" s="379"/>
      <c r="F25" s="379"/>
      <c r="G25" s="379"/>
      <c r="H25" s="379"/>
      <c r="I25" s="379"/>
      <c r="J25" s="379"/>
      <c r="K25" s="379"/>
      <c r="L25" s="379"/>
    </row>
    <row r="26" spans="2:12" s="292" customFormat="1" ht="33.950000000000003" customHeight="1" x14ac:dyDescent="0.25">
      <c r="B26" s="378"/>
      <c r="C26" s="316" t="s">
        <v>222</v>
      </c>
      <c r="D26" s="379" t="s">
        <v>204</v>
      </c>
      <c r="E26" s="379"/>
      <c r="F26" s="379"/>
      <c r="G26" s="379"/>
      <c r="H26" s="379"/>
      <c r="I26" s="379"/>
      <c r="J26" s="379"/>
      <c r="K26" s="379"/>
      <c r="L26" s="379"/>
    </row>
    <row r="27" spans="2:12" s="292" customFormat="1" ht="33.950000000000003" customHeight="1" x14ac:dyDescent="0.25">
      <c r="B27" s="378"/>
      <c r="C27" s="316" t="s">
        <v>223</v>
      </c>
      <c r="D27" s="379" t="s">
        <v>205</v>
      </c>
      <c r="E27" s="379"/>
      <c r="F27" s="379"/>
      <c r="G27" s="379"/>
      <c r="H27" s="379"/>
      <c r="I27" s="379"/>
      <c r="J27" s="379"/>
      <c r="K27" s="379"/>
      <c r="L27" s="379"/>
    </row>
    <row r="28" spans="2:12" s="292" customFormat="1" ht="33.950000000000003" customHeight="1" x14ac:dyDescent="0.25">
      <c r="B28" s="378"/>
      <c r="C28" s="316" t="s">
        <v>224</v>
      </c>
      <c r="D28" s="379" t="s">
        <v>206</v>
      </c>
      <c r="E28" s="379"/>
      <c r="F28" s="379"/>
      <c r="G28" s="379"/>
      <c r="H28" s="379"/>
      <c r="I28" s="379"/>
      <c r="J28" s="379"/>
      <c r="K28" s="379"/>
      <c r="L28" s="379"/>
    </row>
    <row r="29" spans="2:12" s="292" customFormat="1" ht="33.950000000000003" customHeight="1" x14ac:dyDescent="0.25">
      <c r="B29" s="378"/>
      <c r="C29" s="316" t="s">
        <v>200</v>
      </c>
      <c r="D29" s="379" t="s">
        <v>185</v>
      </c>
      <c r="E29" s="379"/>
      <c r="F29" s="379"/>
      <c r="G29" s="379"/>
      <c r="H29" s="379"/>
      <c r="I29" s="379"/>
      <c r="J29" s="379"/>
      <c r="K29" s="379"/>
      <c r="L29" s="379"/>
    </row>
    <row r="30" spans="2:12" ht="30" customHeight="1" x14ac:dyDescent="0.25">
      <c r="H30" s="20"/>
      <c r="I30" s="12"/>
    </row>
    <row r="31" spans="2:12" x14ac:dyDescent="0.25">
      <c r="H31" s="20"/>
      <c r="I31" s="12"/>
    </row>
    <row r="32" spans="2:12" x14ac:dyDescent="0.25">
      <c r="H32" s="20"/>
      <c r="I32" s="12"/>
    </row>
    <row r="33" spans="8:9" x14ac:dyDescent="0.25">
      <c r="H33" s="20"/>
      <c r="I33" s="12"/>
    </row>
    <row r="34" spans="8:9" x14ac:dyDescent="0.25">
      <c r="H34" s="20"/>
      <c r="I34" s="12"/>
    </row>
    <row r="35" spans="8:9" x14ac:dyDescent="0.25">
      <c r="H35" s="20"/>
      <c r="I35" s="12"/>
    </row>
    <row r="36" spans="8:9" x14ac:dyDescent="0.25">
      <c r="H36" s="20"/>
      <c r="I36" s="12"/>
    </row>
    <row r="37" spans="8:9" x14ac:dyDescent="0.25">
      <c r="H37" s="20"/>
      <c r="I37" s="12"/>
    </row>
    <row r="38" spans="8:9" x14ac:dyDescent="0.25">
      <c r="H38" s="20"/>
      <c r="I38" s="12"/>
    </row>
  </sheetData>
  <sheetProtection algorithmName="SHA-512" hashValue="rcQskXtZF19UOVpWk7Gjf6eQ9WkyOIp8fj+t6STM2I3DHKf2YSwMPmzpioxzJYYCQEzcnzqEXYiXch0YF2C71Q==" saltValue="VBjmJ9iLVMLAqm+qIC/ZyQ==" spinCount="100000" sheet="1" objects="1" scenarios="1"/>
  <customSheetViews>
    <customSheetView guid="{46FA8FB2-CEEC-41E4-BFE0-0649DAC6661A}" showGridLines="0" showRowCol="0" fitToPage="1" topLeftCell="A2">
      <selection activeCell="B13" sqref="B13:C13"/>
      <pageMargins left="0.70866141732283472" right="0.70866141732283472" top="0.78740157480314965" bottom="0.78740157480314965" header="0.31496062992125984" footer="0.31496062992125984"/>
      <pageSetup paperSize="9" scale="84" fitToWidth="2" orientation="portrait" r:id="rId1"/>
    </customSheetView>
  </customSheetViews>
  <mergeCells count="20">
    <mergeCell ref="K13:L13"/>
    <mergeCell ref="B8:L10"/>
    <mergeCell ref="B13:C13"/>
    <mergeCell ref="E13:F13"/>
    <mergeCell ref="H13:I13"/>
    <mergeCell ref="B17:B22"/>
    <mergeCell ref="B23:B29"/>
    <mergeCell ref="D29:L29"/>
    <mergeCell ref="D25:L25"/>
    <mergeCell ref="D23:L23"/>
    <mergeCell ref="D26:L26"/>
    <mergeCell ref="D27:L27"/>
    <mergeCell ref="D28:L28"/>
    <mergeCell ref="D17:L17"/>
    <mergeCell ref="D18:L18"/>
    <mergeCell ref="D21:L21"/>
    <mergeCell ref="D22:L22"/>
    <mergeCell ref="D24:L24"/>
    <mergeCell ref="D19:L19"/>
    <mergeCell ref="D20:L20"/>
  </mergeCells>
  <hyperlinks>
    <hyperlink ref="C17" location="'0_Allg_Eingaben'!A1" display="0_Allg_Eingaben:" xr:uid="{00000000-0004-0000-0100-000000000000}"/>
    <hyperlink ref="C18" location="Schritt1_Kriterienpruefung!A1" display="Schritt1_Kriterienpruefung: " xr:uid="{00000000-0004-0000-0100-000001000000}"/>
    <hyperlink ref="C19" location="Schritt2_Kriterienergaenzung!A1" display="Schritt2_Kriterienergaenzung" xr:uid="{00000000-0004-0000-0100-000002000000}"/>
    <hyperlink ref="C20" location="Schritt3_KriterienSonderauswahl!A1" display="Schritt3_KriterienSonderauswahl" xr:uid="{00000000-0004-0000-0100-000003000000}"/>
    <hyperlink ref="C21" location="Schritt4_Einzelbewertung!A1" display="Schritt4_Einzelbewertung: " xr:uid="{00000000-0004-0000-0100-000004000000}"/>
    <hyperlink ref="C22" location="Schritt5_Gruppenbewertung!A1" display="Schritt5_Gruppenbewertung: " xr:uid="{00000000-0004-0000-0100-000005000000}"/>
    <hyperlink ref="C23" location="'6a_Ergebnis-KritGruppen'!A1" display="6_Ergebnis-KritGruppen" xr:uid="{00000000-0004-0000-0100-000006000000}"/>
    <hyperlink ref="C24" location="'6b_Ergebnis-AlleZahlen'!A1" display="6_Ergebnis-AlleZahlen" xr:uid="{00000000-0004-0000-0100-000007000000}"/>
    <hyperlink ref="C25" location="'6c_Ergebnis-AlleGrafik'!A1" display="6c_Ergebnis-AlleGrafik" xr:uid="{00000000-0004-0000-0100-000008000000}"/>
    <hyperlink ref="C26" location="'6d_Ergebnis-TOP5'!A1" display="6d_Ergebnis-TOP5: " xr:uid="{00000000-0004-0000-0100-000009000000}"/>
    <hyperlink ref="C27" location="'6e_Ergebnis-SonderkritZahlen'!A1" display="6e_Ergebnis-SonderKritZahlen: " xr:uid="{00000000-0004-0000-0100-00000A000000}"/>
    <hyperlink ref="C28" location="'6f_Ergebnis-SonderKritGrafik'!A1" display="6f_Ergebnis-SonderKritGrafik: " xr:uid="{00000000-0004-0000-0100-00000B000000}"/>
    <hyperlink ref="C29" location="'7_DruckvorlageBericht'!A1" display="7_DruckvorlageBericht: " xr:uid="{00000000-0004-0000-0100-00000C000000}"/>
  </hyperlinks>
  <pageMargins left="0.70866141732283472" right="0.70866141732283472" top="0.78740157480314965" bottom="0.78740157480314965" header="0.31496062992125984" footer="0.31496062992125984"/>
  <pageSetup paperSize="9" scale="30" fitToWidth="2"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B1:AB41"/>
  <sheetViews>
    <sheetView showGridLines="0" showRowColHeaders="0" topLeftCell="A2" zoomScaleNormal="100" workbookViewId="0">
      <selection activeCell="R19" sqref="R19"/>
    </sheetView>
  </sheetViews>
  <sheetFormatPr baseColWidth="10" defaultColWidth="11.42578125" defaultRowHeight="15" x14ac:dyDescent="0.25"/>
  <cols>
    <col min="1" max="1" width="1.5703125" style="4" customWidth="1"/>
    <col min="2" max="2" width="27.140625" style="4" customWidth="1"/>
    <col min="3" max="3" width="4.42578125" style="4" hidden="1" customWidth="1"/>
    <col min="4" max="4" width="40" style="5" customWidth="1"/>
    <col min="5" max="5" width="12.85546875" style="5" customWidth="1"/>
    <col min="6" max="6" width="10.5703125" style="5" customWidth="1"/>
    <col min="7" max="7" width="1.5703125" style="5" customWidth="1"/>
    <col min="8" max="12" width="6.85546875" style="7" customWidth="1"/>
    <col min="13" max="13" width="2.5703125" style="4" customWidth="1"/>
    <col min="14" max="28" width="10.5703125" style="4" customWidth="1"/>
    <col min="29" max="16384" width="11.42578125" style="4"/>
  </cols>
  <sheetData>
    <row r="1" spans="2:28" s="62" customFormat="1" hidden="1" x14ac:dyDescent="0.25">
      <c r="B1" s="25"/>
      <c r="D1" s="32"/>
      <c r="E1" s="32"/>
      <c r="F1" s="32"/>
      <c r="G1" s="32"/>
      <c r="H1" s="101"/>
      <c r="I1" s="101"/>
      <c r="J1" s="101"/>
      <c r="K1" s="101"/>
      <c r="L1" s="101"/>
    </row>
    <row r="2" spans="2:28" s="73" customFormat="1" ht="20.100000000000001" customHeight="1" x14ac:dyDescent="0.25">
      <c r="B2" s="76" t="s">
        <v>339</v>
      </c>
    </row>
    <row r="3" spans="2:28" s="52" customFormat="1" ht="15" customHeight="1" x14ac:dyDescent="0.25">
      <c r="B3" s="345" t="s">
        <v>48</v>
      </c>
      <c r="H3" s="105"/>
      <c r="I3" s="106"/>
      <c r="J3" s="106"/>
      <c r="K3" s="106"/>
      <c r="L3" s="106"/>
    </row>
    <row r="4" spans="2:28" s="52" customFormat="1" ht="21" customHeight="1" x14ac:dyDescent="0.35">
      <c r="B4" s="341" t="str">
        <f>CONCATENATE('Ihre Notizen'!B4," ",'0_Allg_Eingaben'!C15,"")</f>
        <v>Prozessbegleitende Nachhaltigkeitsbewertung Muster</v>
      </c>
      <c r="H4" s="105"/>
      <c r="I4" s="57"/>
      <c r="J4" s="107"/>
      <c r="K4" s="107"/>
      <c r="L4" s="106"/>
    </row>
    <row r="5" spans="2:28" s="52" customFormat="1" ht="3.95" customHeight="1" x14ac:dyDescent="0.25">
      <c r="C5" s="58"/>
      <c r="D5" s="59"/>
      <c r="E5" s="59"/>
      <c r="F5" s="59"/>
      <c r="G5" s="59"/>
      <c r="H5" s="105"/>
      <c r="I5" s="106"/>
      <c r="J5" s="107"/>
      <c r="K5" s="107"/>
      <c r="L5" s="106"/>
    </row>
    <row r="6" spans="2:28" s="47" customFormat="1" ht="3.95" customHeight="1" x14ac:dyDescent="0.25">
      <c r="C6" s="48"/>
      <c r="D6" s="49"/>
      <c r="E6" s="49"/>
      <c r="F6" s="49"/>
      <c r="G6" s="49"/>
      <c r="H6" s="108"/>
      <c r="I6" s="109"/>
      <c r="J6" s="110"/>
      <c r="K6" s="110"/>
      <c r="L6" s="109"/>
    </row>
    <row r="7" spans="2:28" ht="3.95" customHeight="1" x14ac:dyDescent="0.25">
      <c r="B7" s="13"/>
      <c r="C7" s="14"/>
    </row>
    <row r="8" spans="2:28" s="6" customFormat="1" ht="24.6" customHeight="1" x14ac:dyDescent="0.4">
      <c r="B8" s="350" t="str">
        <f>'0_Allg_Eingaben'!C13&amp;" | gesondert ausgewählte Kriterien"</f>
        <v>Mustervorhaben | gesondert ausgewählte Kriterien</v>
      </c>
      <c r="C8" s="18"/>
      <c r="D8" s="35"/>
      <c r="E8" s="35"/>
      <c r="F8" s="35"/>
      <c r="G8" s="35"/>
      <c r="H8" s="61"/>
      <c r="I8" s="61"/>
      <c r="J8" s="61"/>
      <c r="K8" s="61"/>
      <c r="L8" s="61"/>
    </row>
    <row r="9" spans="2:28" s="6" customFormat="1" ht="29.45" customHeight="1" x14ac:dyDescent="0.4">
      <c r="B9" s="14" t="str">
        <f>CONCATENATE("Ergebnis ",'0_Allg_Eingaben'!C17," vom ",TEXT('0_Allg_Eingaben'!C19,"TT.MM.JJJJ"))</f>
        <v>Ergebnis 1.Bewertung vom 20.01.2022</v>
      </c>
      <c r="C9" s="18"/>
      <c r="D9" s="35"/>
      <c r="E9" s="35"/>
      <c r="F9" s="35"/>
      <c r="G9" s="35"/>
      <c r="H9" s="61"/>
      <c r="I9" s="61"/>
      <c r="J9" s="61"/>
      <c r="K9" s="61"/>
      <c r="L9" s="61"/>
    </row>
    <row r="10" spans="2:28" s="6" customFormat="1" ht="26.25" x14ac:dyDescent="0.4">
      <c r="B10" s="17"/>
      <c r="D10" s="35"/>
      <c r="E10" s="35"/>
      <c r="F10" s="35"/>
      <c r="G10" s="35"/>
      <c r="H10" s="61"/>
      <c r="I10" s="61"/>
      <c r="J10" s="61"/>
      <c r="K10" s="61"/>
      <c r="L10" s="61"/>
      <c r="R10" s="223"/>
      <c r="S10" s="223"/>
    </row>
    <row r="11" spans="2:28" s="111" customFormat="1" ht="17.25" x14ac:dyDescent="0.25">
      <c r="B11" s="89"/>
      <c r="C11" s="89"/>
      <c r="D11" s="89"/>
      <c r="E11" s="89"/>
      <c r="F11" s="89"/>
      <c r="G11" s="89"/>
      <c r="H11" s="89"/>
      <c r="I11" s="89"/>
      <c r="J11" s="89"/>
      <c r="K11" s="89"/>
      <c r="L11" s="11"/>
      <c r="M11" s="11"/>
      <c r="N11" s="11"/>
      <c r="O11" s="11"/>
      <c r="P11" s="11"/>
      <c r="Q11" s="11"/>
      <c r="T11" s="11"/>
      <c r="U11" s="11"/>
      <c r="V11" s="11"/>
      <c r="W11" s="11"/>
      <c r="X11" s="11"/>
      <c r="Y11" s="11"/>
      <c r="Z11" s="11"/>
      <c r="AA11" s="11"/>
      <c r="AB11" s="11"/>
    </row>
    <row r="12" spans="2:28" ht="24" customHeight="1" x14ac:dyDescent="0.25">
      <c r="D12" s="15"/>
      <c r="E12" s="15"/>
      <c r="F12" s="15"/>
      <c r="G12" s="15"/>
      <c r="H12" s="9"/>
    </row>
    <row r="13" spans="2:28" ht="24.95" customHeight="1" x14ac:dyDescent="0.25">
      <c r="B13" s="33"/>
      <c r="C13" s="223"/>
      <c r="D13" s="15"/>
      <c r="E13" s="98"/>
      <c r="F13" s="96"/>
      <c r="G13" s="99"/>
      <c r="H13" s="100"/>
      <c r="I13" s="100"/>
      <c r="J13" s="100"/>
      <c r="K13" s="100"/>
      <c r="L13" s="100"/>
      <c r="M13" s="97"/>
      <c r="N13" s="97"/>
      <c r="O13" s="97"/>
      <c r="P13" s="97"/>
      <c r="Q13" s="97"/>
      <c r="R13" s="97"/>
      <c r="S13" s="97"/>
      <c r="T13" s="97"/>
      <c r="U13" s="97"/>
      <c r="V13" s="97"/>
      <c r="W13" s="97"/>
      <c r="X13" s="97"/>
      <c r="Y13" s="97"/>
      <c r="Z13" s="97"/>
      <c r="AA13" s="97"/>
      <c r="AB13" s="97"/>
    </row>
    <row r="14" spans="2:28" x14ac:dyDescent="0.25">
      <c r="B14" s="33"/>
      <c r="C14" s="223"/>
      <c r="D14" s="15"/>
      <c r="E14" s="98"/>
      <c r="F14" s="96"/>
      <c r="G14" s="99"/>
      <c r="H14" s="100"/>
      <c r="I14" s="100"/>
      <c r="J14" s="100"/>
      <c r="K14" s="100"/>
      <c r="L14" s="100"/>
      <c r="M14" s="97"/>
      <c r="N14" s="97"/>
      <c r="O14" s="97"/>
      <c r="P14" s="97"/>
      <c r="Q14" s="97"/>
      <c r="R14" s="97"/>
      <c r="S14" s="97"/>
      <c r="T14" s="97"/>
      <c r="U14" s="97"/>
      <c r="V14" s="97"/>
      <c r="W14" s="97"/>
      <c r="X14" s="97"/>
      <c r="Y14" s="97"/>
      <c r="Z14" s="97"/>
      <c r="AA14" s="97"/>
      <c r="AB14" s="97"/>
    </row>
    <row r="15" spans="2:28" x14ac:dyDescent="0.25">
      <c r="B15" s="33"/>
      <c r="C15" s="223"/>
      <c r="D15" s="15"/>
      <c r="E15" s="98"/>
      <c r="F15" s="96"/>
      <c r="G15" s="99"/>
      <c r="H15" s="100"/>
      <c r="I15" s="100"/>
      <c r="J15" s="100"/>
      <c r="K15" s="100"/>
      <c r="L15" s="100"/>
      <c r="M15" s="97"/>
      <c r="N15" s="97"/>
      <c r="O15" s="97"/>
      <c r="P15" s="97"/>
      <c r="Q15" s="97"/>
      <c r="R15" s="97"/>
      <c r="S15" s="97"/>
      <c r="T15" s="97"/>
      <c r="U15" s="97"/>
      <c r="V15" s="97"/>
      <c r="W15" s="97"/>
      <c r="X15" s="97"/>
      <c r="Y15" s="97"/>
      <c r="Z15" s="97"/>
      <c r="AA15" s="97"/>
      <c r="AB15" s="97"/>
    </row>
    <row r="16" spans="2:28" x14ac:dyDescent="0.25">
      <c r="B16" s="33"/>
      <c r="C16" s="223"/>
      <c r="D16" s="15"/>
      <c r="E16" s="15"/>
      <c r="F16" s="97"/>
      <c r="G16" s="97"/>
      <c r="H16" s="97"/>
      <c r="I16" s="97"/>
      <c r="J16" s="97"/>
      <c r="K16" s="97"/>
      <c r="L16" s="97"/>
      <c r="M16" s="97"/>
      <c r="N16" s="97"/>
      <c r="O16" s="97"/>
      <c r="P16" s="97"/>
      <c r="Q16" s="97"/>
      <c r="R16" s="97"/>
      <c r="S16" s="97"/>
      <c r="T16" s="97"/>
      <c r="U16" s="97"/>
      <c r="V16" s="97"/>
      <c r="W16" s="97"/>
      <c r="X16" s="97"/>
      <c r="Y16" s="97"/>
      <c r="Z16" s="97"/>
      <c r="AA16" s="97"/>
      <c r="AB16" s="97"/>
    </row>
    <row r="17" spans="2:28" x14ac:dyDescent="0.25">
      <c r="B17" s="33"/>
      <c r="C17" s="223"/>
      <c r="D17" s="15"/>
      <c r="E17" s="15"/>
      <c r="F17" s="97"/>
      <c r="G17" s="97"/>
      <c r="H17" s="97"/>
      <c r="I17" s="97"/>
      <c r="J17" s="97"/>
      <c r="K17" s="97"/>
      <c r="L17" s="97"/>
      <c r="M17" s="97"/>
      <c r="N17" s="97"/>
      <c r="O17" s="97"/>
      <c r="P17" s="97"/>
      <c r="Q17" s="97"/>
      <c r="R17" s="97"/>
      <c r="S17" s="97"/>
      <c r="T17" s="97"/>
      <c r="U17" s="97"/>
      <c r="V17" s="97"/>
      <c r="W17" s="97"/>
      <c r="X17" s="97"/>
      <c r="Y17" s="97"/>
      <c r="Z17" s="97"/>
      <c r="AA17" s="97"/>
      <c r="AB17" s="97"/>
    </row>
    <row r="18" spans="2:28" x14ac:dyDescent="0.25">
      <c r="B18" s="33"/>
      <c r="C18" s="223"/>
      <c r="D18" s="15"/>
      <c r="E18" s="15"/>
      <c r="F18" s="97"/>
      <c r="G18" s="97"/>
      <c r="H18" s="97"/>
      <c r="I18" s="97"/>
      <c r="J18" s="97"/>
      <c r="K18" s="97"/>
      <c r="L18" s="97"/>
      <c r="M18" s="97"/>
      <c r="N18" s="97"/>
      <c r="O18" s="97"/>
      <c r="P18" s="97"/>
      <c r="Q18" s="97"/>
      <c r="R18" s="97"/>
      <c r="S18" s="97"/>
      <c r="T18" s="97"/>
      <c r="U18" s="97"/>
      <c r="V18" s="97"/>
      <c r="W18" s="97"/>
      <c r="X18" s="97"/>
      <c r="Y18" s="97"/>
      <c r="Z18" s="97"/>
      <c r="AA18" s="97"/>
      <c r="AB18" s="97"/>
    </row>
    <row r="19" spans="2:28" x14ac:dyDescent="0.25">
      <c r="B19" s="33"/>
      <c r="C19" s="223"/>
      <c r="D19" s="15"/>
      <c r="E19" s="15"/>
      <c r="F19" s="97"/>
      <c r="G19" s="97"/>
      <c r="H19" s="97"/>
      <c r="I19" s="97"/>
      <c r="J19" s="97"/>
      <c r="K19" s="97"/>
      <c r="L19" s="97"/>
      <c r="M19" s="97"/>
      <c r="N19" s="97"/>
      <c r="O19" s="97"/>
      <c r="P19" s="97"/>
      <c r="Q19" s="97"/>
      <c r="R19" s="97"/>
      <c r="S19" s="97"/>
      <c r="T19" s="97"/>
      <c r="U19" s="97"/>
      <c r="V19" s="97"/>
      <c r="W19" s="97"/>
      <c r="X19" s="97"/>
      <c r="Y19" s="97"/>
      <c r="Z19" s="97"/>
      <c r="AA19" s="97"/>
      <c r="AB19" s="97"/>
    </row>
    <row r="20" spans="2:28" x14ac:dyDescent="0.25">
      <c r="B20" s="33"/>
      <c r="C20" s="223"/>
      <c r="D20" s="15"/>
      <c r="E20" s="15"/>
      <c r="F20" s="97"/>
      <c r="G20" s="97"/>
      <c r="H20" s="97"/>
      <c r="I20" s="97"/>
      <c r="J20" s="97"/>
      <c r="K20" s="97"/>
      <c r="L20" s="97"/>
      <c r="M20" s="97"/>
      <c r="N20" s="97"/>
      <c r="O20" s="97"/>
      <c r="P20" s="97"/>
      <c r="Q20" s="97"/>
      <c r="R20" s="97"/>
      <c r="S20" s="97"/>
      <c r="T20" s="97"/>
      <c r="U20" s="97"/>
      <c r="V20" s="97"/>
      <c r="W20" s="97"/>
      <c r="X20" s="97"/>
      <c r="Y20" s="97"/>
      <c r="Z20" s="97"/>
      <c r="AA20" s="97"/>
      <c r="AB20" s="97"/>
    </row>
    <row r="21" spans="2:28" x14ac:dyDescent="0.25">
      <c r="B21" s="33"/>
      <c r="C21" s="223"/>
      <c r="D21" s="15"/>
      <c r="E21" s="15"/>
      <c r="F21" s="97"/>
      <c r="G21" s="97"/>
      <c r="H21" s="97"/>
      <c r="I21" s="97"/>
      <c r="J21" s="97"/>
      <c r="K21" s="97"/>
      <c r="L21" s="97"/>
      <c r="M21" s="97"/>
      <c r="N21" s="97"/>
      <c r="O21" s="97"/>
      <c r="P21" s="97"/>
      <c r="Q21" s="97"/>
      <c r="R21" s="97"/>
      <c r="S21" s="97"/>
      <c r="T21" s="97"/>
      <c r="U21" s="97"/>
      <c r="V21" s="97"/>
      <c r="W21" s="97"/>
      <c r="X21" s="97"/>
      <c r="Y21" s="97"/>
      <c r="Z21" s="97"/>
      <c r="AA21" s="97"/>
      <c r="AB21" s="97"/>
    </row>
    <row r="22" spans="2:28" x14ac:dyDescent="0.25">
      <c r="B22" s="33"/>
      <c r="C22" s="223"/>
      <c r="D22" s="15"/>
      <c r="E22" s="15"/>
      <c r="F22" s="97"/>
      <c r="G22" s="97"/>
      <c r="H22" s="97"/>
      <c r="I22" s="97"/>
      <c r="J22" s="97"/>
      <c r="K22" s="97"/>
      <c r="L22" s="97"/>
      <c r="M22" s="97"/>
      <c r="N22" s="97"/>
      <c r="O22" s="97"/>
      <c r="P22" s="97"/>
      <c r="Q22" s="97"/>
      <c r="R22" s="97"/>
      <c r="S22" s="97"/>
      <c r="T22" s="97"/>
      <c r="U22" s="97"/>
      <c r="V22" s="97"/>
      <c r="W22" s="97"/>
      <c r="X22" s="97"/>
      <c r="Y22" s="97"/>
      <c r="Z22" s="97"/>
      <c r="AA22" s="97"/>
      <c r="AB22" s="97"/>
    </row>
    <row r="23" spans="2:28" x14ac:dyDescent="0.25">
      <c r="B23" s="33"/>
      <c r="C23" s="223"/>
      <c r="D23" s="15"/>
      <c r="E23" s="15"/>
      <c r="F23" s="97"/>
      <c r="G23" s="97"/>
      <c r="H23" s="97"/>
      <c r="I23" s="97"/>
      <c r="J23" s="97"/>
      <c r="K23" s="97"/>
      <c r="L23" s="97"/>
      <c r="M23" s="97"/>
      <c r="N23" s="97"/>
      <c r="O23" s="97"/>
      <c r="P23" s="97"/>
      <c r="Q23" s="97"/>
      <c r="R23" s="97"/>
      <c r="S23" s="97"/>
      <c r="T23" s="97"/>
      <c r="U23" s="97"/>
      <c r="V23" s="97"/>
      <c r="W23" s="97"/>
      <c r="X23" s="97"/>
      <c r="Y23" s="97"/>
      <c r="Z23" s="97"/>
      <c r="AA23" s="97"/>
      <c r="AB23" s="97"/>
    </row>
    <row r="24" spans="2:28" x14ac:dyDescent="0.25">
      <c r="B24" s="33"/>
      <c r="C24" s="223"/>
      <c r="D24" s="15"/>
      <c r="E24" s="15"/>
      <c r="F24" s="97"/>
      <c r="G24" s="97"/>
      <c r="H24" s="97"/>
      <c r="I24" s="97"/>
      <c r="J24" s="97"/>
      <c r="K24" s="97"/>
      <c r="L24" s="97"/>
      <c r="M24" s="97"/>
      <c r="N24" s="97"/>
      <c r="O24" s="97"/>
      <c r="P24" s="97"/>
      <c r="Q24" s="97"/>
      <c r="R24" s="97"/>
      <c r="S24" s="97"/>
      <c r="T24" s="97"/>
      <c r="U24" s="97"/>
      <c r="V24" s="97"/>
      <c r="W24" s="97"/>
      <c r="X24" s="97"/>
      <c r="Y24" s="97"/>
      <c r="Z24" s="97"/>
      <c r="AA24" s="97"/>
      <c r="AB24" s="97"/>
    </row>
    <row r="25" spans="2:28" x14ac:dyDescent="0.25">
      <c r="B25" s="33"/>
      <c r="C25" s="223"/>
      <c r="D25" s="15"/>
      <c r="E25" s="15"/>
      <c r="F25" s="97"/>
      <c r="G25" s="97"/>
      <c r="H25" s="97"/>
      <c r="I25" s="97"/>
      <c r="J25" s="97"/>
      <c r="K25" s="97"/>
      <c r="L25" s="97"/>
      <c r="M25" s="97"/>
      <c r="N25" s="97"/>
      <c r="O25" s="97"/>
      <c r="P25" s="97"/>
      <c r="Q25" s="97"/>
      <c r="R25" s="97"/>
      <c r="S25" s="97"/>
      <c r="T25" s="97"/>
      <c r="U25" s="97"/>
      <c r="V25" s="97"/>
      <c r="W25" s="97"/>
      <c r="X25" s="97"/>
      <c r="Y25" s="97"/>
      <c r="Z25" s="97"/>
      <c r="AA25" s="97"/>
      <c r="AB25" s="97"/>
    </row>
    <row r="26" spans="2:28" x14ac:dyDescent="0.25">
      <c r="B26" s="33"/>
      <c r="C26" s="223"/>
      <c r="D26" s="15"/>
      <c r="E26" s="15"/>
      <c r="F26" s="97"/>
      <c r="G26" s="97"/>
      <c r="H26" s="97"/>
      <c r="I26" s="97"/>
      <c r="J26" s="97"/>
      <c r="K26" s="97"/>
      <c r="L26" s="97"/>
      <c r="M26" s="97"/>
      <c r="N26" s="97"/>
      <c r="O26" s="97"/>
      <c r="P26" s="97"/>
      <c r="Q26" s="97"/>
      <c r="R26" s="97"/>
      <c r="S26" s="97"/>
      <c r="T26" s="97"/>
      <c r="U26" s="97"/>
      <c r="V26" s="97"/>
      <c r="W26" s="97"/>
      <c r="X26" s="97"/>
      <c r="Y26" s="97"/>
      <c r="Z26" s="97"/>
      <c r="AA26" s="97"/>
      <c r="AB26" s="97"/>
    </row>
    <row r="27" spans="2:28" x14ac:dyDescent="0.25">
      <c r="B27" s="33"/>
      <c r="C27" s="223"/>
      <c r="D27" s="15"/>
      <c r="E27" s="15"/>
      <c r="F27" s="97"/>
      <c r="G27" s="97"/>
      <c r="H27" s="97"/>
      <c r="I27" s="97"/>
      <c r="J27" s="97"/>
      <c r="K27" s="97"/>
      <c r="L27" s="97"/>
      <c r="M27" s="97"/>
      <c r="N27" s="97"/>
      <c r="O27" s="97"/>
      <c r="P27" s="97"/>
      <c r="Q27" s="97"/>
      <c r="R27" s="97"/>
      <c r="S27" s="97"/>
      <c r="T27" s="97"/>
      <c r="U27" s="97"/>
      <c r="V27" s="97"/>
      <c r="W27" s="97"/>
      <c r="X27" s="97"/>
      <c r="Y27" s="97"/>
      <c r="Z27" s="97"/>
      <c r="AA27" s="97"/>
      <c r="AB27" s="97"/>
    </row>
    <row r="28" spans="2:28" x14ac:dyDescent="0.25">
      <c r="B28" s="33"/>
      <c r="C28" s="223"/>
      <c r="D28" s="15"/>
      <c r="E28" s="15"/>
      <c r="F28" s="97"/>
      <c r="G28" s="97"/>
      <c r="H28" s="97"/>
      <c r="I28" s="97"/>
      <c r="J28" s="97"/>
      <c r="K28" s="97"/>
      <c r="L28" s="97"/>
      <c r="M28" s="97"/>
      <c r="N28" s="97"/>
      <c r="O28" s="97"/>
      <c r="P28" s="97"/>
      <c r="Q28" s="97"/>
      <c r="R28" s="97"/>
      <c r="S28" s="97"/>
      <c r="T28" s="97"/>
      <c r="U28" s="97"/>
      <c r="V28" s="97"/>
      <c r="W28" s="97"/>
      <c r="X28" s="97"/>
      <c r="Y28" s="97"/>
      <c r="Z28" s="97"/>
      <c r="AA28" s="97"/>
      <c r="AB28" s="97"/>
    </row>
    <row r="29" spans="2:28" x14ac:dyDescent="0.25">
      <c r="B29" s="33"/>
      <c r="C29" s="223"/>
      <c r="D29" s="15"/>
      <c r="E29" s="15"/>
      <c r="F29" s="97"/>
      <c r="G29" s="97"/>
      <c r="H29" s="97"/>
      <c r="I29" s="97"/>
      <c r="J29" s="97"/>
      <c r="K29" s="97"/>
      <c r="L29" s="97"/>
      <c r="M29" s="97"/>
      <c r="N29" s="97"/>
      <c r="O29" s="97"/>
      <c r="P29" s="97"/>
      <c r="Q29" s="97"/>
      <c r="R29" s="97"/>
      <c r="S29" s="97"/>
      <c r="T29" s="97"/>
      <c r="U29" s="97"/>
      <c r="V29" s="97"/>
      <c r="W29" s="97"/>
      <c r="X29" s="97"/>
      <c r="Y29" s="97"/>
      <c r="Z29" s="97"/>
      <c r="AA29" s="97"/>
      <c r="AB29" s="97"/>
    </row>
    <row r="30" spans="2:28" ht="21" x14ac:dyDescent="0.25">
      <c r="B30" s="17"/>
      <c r="C30" s="223"/>
      <c r="D30" s="4"/>
      <c r="E30" s="17"/>
      <c r="F30" s="97"/>
      <c r="G30" s="97"/>
      <c r="H30" s="97"/>
      <c r="I30" s="97"/>
      <c r="J30" s="97"/>
      <c r="K30" s="97"/>
      <c r="L30" s="97"/>
      <c r="M30" s="97"/>
      <c r="N30" s="97"/>
      <c r="O30" s="97"/>
      <c r="P30" s="97"/>
      <c r="Q30" s="97"/>
      <c r="R30" s="97"/>
      <c r="S30" s="97"/>
      <c r="T30" s="97"/>
      <c r="U30" s="97"/>
      <c r="V30" s="97"/>
      <c r="W30" s="97"/>
      <c r="X30" s="97"/>
      <c r="Y30" s="97"/>
      <c r="Z30" s="97"/>
      <c r="AA30" s="97"/>
      <c r="AB30" s="97"/>
    </row>
    <row r="31" spans="2:28" x14ac:dyDescent="0.25">
      <c r="B31" s="33"/>
      <c r="C31" s="223"/>
      <c r="D31" s="15"/>
      <c r="E31" s="15"/>
      <c r="F31" s="97"/>
      <c r="G31" s="97"/>
      <c r="H31" s="97"/>
      <c r="I31" s="97"/>
      <c r="J31" s="97"/>
      <c r="K31" s="97"/>
      <c r="L31" s="97"/>
      <c r="M31" s="97"/>
      <c r="N31" s="97"/>
      <c r="O31" s="97"/>
      <c r="P31" s="97"/>
      <c r="Q31" s="97"/>
      <c r="R31" s="97"/>
      <c r="S31" s="97"/>
      <c r="T31" s="97"/>
      <c r="U31" s="97"/>
      <c r="V31" s="97"/>
      <c r="W31" s="97"/>
      <c r="X31" s="97"/>
      <c r="Y31" s="97"/>
      <c r="Z31" s="97"/>
      <c r="AA31" s="97"/>
      <c r="AB31" s="97"/>
    </row>
    <row r="32" spans="2:28" x14ac:dyDescent="0.25">
      <c r="B32" s="33"/>
      <c r="C32" s="223"/>
      <c r="D32" s="15"/>
      <c r="E32" s="15"/>
      <c r="F32" s="97"/>
      <c r="G32" s="97"/>
      <c r="H32" s="97"/>
      <c r="I32" s="97"/>
      <c r="J32" s="97"/>
      <c r="K32" s="97"/>
      <c r="L32" s="97"/>
      <c r="M32" s="97"/>
      <c r="N32" s="97"/>
      <c r="O32" s="97"/>
      <c r="P32" s="97"/>
      <c r="Q32" s="97"/>
      <c r="R32" s="97"/>
      <c r="S32" s="97"/>
      <c r="T32" s="97"/>
      <c r="U32" s="97"/>
      <c r="V32" s="97"/>
      <c r="W32" s="97"/>
      <c r="X32" s="97"/>
      <c r="Y32" s="97"/>
      <c r="Z32" s="97"/>
      <c r="AA32" s="97"/>
      <c r="AB32" s="97"/>
    </row>
    <row r="33" spans="2:28" ht="15" customHeight="1" x14ac:dyDescent="0.25">
      <c r="B33" s="33"/>
      <c r="C33" s="223"/>
      <c r="D33" s="15"/>
      <c r="E33" s="15"/>
      <c r="F33" s="97"/>
      <c r="G33" s="97"/>
      <c r="H33" s="97"/>
      <c r="I33" s="97"/>
      <c r="J33" s="97"/>
      <c r="K33" s="97"/>
      <c r="L33" s="97"/>
      <c r="M33" s="97"/>
      <c r="N33" s="97"/>
      <c r="O33" s="97"/>
      <c r="P33" s="97"/>
      <c r="Q33" s="97"/>
      <c r="R33" s="97"/>
      <c r="S33" s="97"/>
      <c r="T33" s="97"/>
      <c r="U33" s="97"/>
      <c r="V33" s="97"/>
      <c r="W33" s="97"/>
      <c r="X33" s="97"/>
      <c r="Y33" s="97"/>
      <c r="Z33" s="97"/>
      <c r="AA33" s="97"/>
      <c r="AB33" s="97"/>
    </row>
    <row r="34" spans="2:28" x14ac:dyDescent="0.25">
      <c r="B34" s="33"/>
      <c r="C34" s="223"/>
      <c r="D34" s="15"/>
      <c r="E34" s="15"/>
      <c r="F34" s="97"/>
      <c r="G34" s="97"/>
      <c r="H34" s="97"/>
      <c r="J34" s="97"/>
      <c r="K34" s="97"/>
      <c r="L34" s="97"/>
      <c r="M34" s="97"/>
      <c r="N34" s="97"/>
      <c r="O34" s="97"/>
      <c r="P34" s="97"/>
      <c r="Q34" s="97"/>
      <c r="R34" s="97"/>
      <c r="S34" s="97"/>
      <c r="T34" s="97"/>
      <c r="U34" s="97"/>
      <c r="V34" s="97"/>
      <c r="W34" s="97"/>
      <c r="X34" s="97"/>
      <c r="Y34" s="97"/>
      <c r="Z34" s="97"/>
      <c r="AA34" s="97"/>
      <c r="AB34" s="97"/>
    </row>
    <row r="35" spans="2:28" x14ac:dyDescent="0.25">
      <c r="B35" s="33"/>
      <c r="C35" s="223"/>
      <c r="D35" s="15"/>
      <c r="E35" s="15"/>
      <c r="F35" s="97"/>
      <c r="G35" s="97"/>
      <c r="H35" s="97"/>
      <c r="I35" s="97"/>
      <c r="J35" s="97"/>
      <c r="K35" s="97"/>
      <c r="L35" s="97"/>
      <c r="M35" s="97"/>
      <c r="N35" s="97"/>
      <c r="O35" s="97"/>
      <c r="P35" s="97"/>
      <c r="Q35" s="97"/>
      <c r="R35" s="97"/>
      <c r="S35" s="97"/>
      <c r="T35" s="97"/>
      <c r="U35" s="97"/>
      <c r="V35" s="97"/>
      <c r="W35" s="97"/>
      <c r="X35" s="97"/>
      <c r="Y35" s="97"/>
      <c r="Z35" s="97"/>
      <c r="AA35" s="97"/>
      <c r="AB35" s="97"/>
    </row>
    <row r="36" spans="2:28" x14ac:dyDescent="0.25">
      <c r="B36" s="33"/>
      <c r="C36" s="223"/>
      <c r="D36" s="15"/>
      <c r="E36" s="15"/>
      <c r="F36" s="97"/>
      <c r="G36" s="97"/>
      <c r="H36" s="97"/>
      <c r="I36" s="97"/>
      <c r="J36" s="97"/>
      <c r="K36" s="97"/>
      <c r="L36" s="97"/>
      <c r="M36" s="97"/>
      <c r="N36" s="97"/>
      <c r="O36" s="97"/>
      <c r="P36" s="97"/>
      <c r="Q36" s="97"/>
      <c r="R36" s="97"/>
      <c r="S36" s="97"/>
      <c r="T36" s="97"/>
      <c r="U36" s="97"/>
      <c r="V36" s="97"/>
      <c r="W36" s="97"/>
      <c r="X36" s="97"/>
      <c r="Y36" s="97"/>
      <c r="Z36" s="97"/>
      <c r="AA36" s="97"/>
      <c r="AB36" s="97"/>
    </row>
    <row r="37" spans="2:28" x14ac:dyDescent="0.25">
      <c r="B37" s="33"/>
      <c r="C37" s="223"/>
      <c r="D37" s="15"/>
      <c r="E37" s="15"/>
      <c r="F37" s="97"/>
      <c r="G37" s="97"/>
      <c r="H37" s="97"/>
      <c r="I37" s="97"/>
      <c r="J37" s="97"/>
      <c r="K37" s="97"/>
      <c r="L37" s="97"/>
      <c r="M37" s="97"/>
      <c r="N37" s="97"/>
      <c r="O37" s="97"/>
      <c r="P37" s="97"/>
      <c r="Q37" s="97"/>
      <c r="R37" s="97"/>
      <c r="S37" s="97"/>
      <c r="T37" s="97"/>
      <c r="U37" s="97"/>
      <c r="V37" s="97"/>
      <c r="W37" s="97"/>
      <c r="X37" s="97"/>
      <c r="Y37" s="97"/>
      <c r="Z37" s="97"/>
      <c r="AA37" s="97"/>
      <c r="AB37" s="97"/>
    </row>
    <row r="38" spans="2:28" x14ac:dyDescent="0.25">
      <c r="B38" s="33"/>
      <c r="C38" s="223"/>
      <c r="D38" s="15"/>
      <c r="E38" s="15"/>
      <c r="F38" s="97"/>
      <c r="G38" s="97"/>
      <c r="H38" s="97"/>
      <c r="I38" s="97"/>
      <c r="J38" s="97"/>
      <c r="K38" s="97"/>
      <c r="L38" s="97"/>
      <c r="M38" s="97"/>
      <c r="N38" s="97"/>
      <c r="O38" s="97"/>
      <c r="P38" s="97"/>
      <c r="Q38" s="97"/>
      <c r="R38" s="97"/>
      <c r="S38" s="97"/>
      <c r="T38" s="97"/>
      <c r="U38" s="97"/>
      <c r="V38" s="97"/>
      <c r="W38" s="97"/>
      <c r="X38" s="97"/>
      <c r="Y38" s="97"/>
      <c r="Z38" s="97"/>
      <c r="AA38" s="97"/>
      <c r="AB38" s="97"/>
    </row>
    <row r="39" spans="2:28" ht="102.95" customHeight="1" x14ac:dyDescent="0.25">
      <c r="B39" s="33"/>
      <c r="C39" s="223"/>
      <c r="D39" s="15"/>
      <c r="E39" s="15"/>
      <c r="F39" s="97"/>
      <c r="G39" s="97"/>
      <c r="H39" s="97"/>
      <c r="I39" s="97"/>
      <c r="J39" s="97"/>
      <c r="K39" s="97"/>
      <c r="L39" s="97"/>
      <c r="M39" s="97"/>
      <c r="N39" s="97"/>
      <c r="O39" s="97"/>
      <c r="P39" s="97"/>
      <c r="Q39" s="97"/>
      <c r="R39" s="97"/>
      <c r="S39" s="97"/>
      <c r="T39" s="97"/>
      <c r="U39" s="97"/>
      <c r="V39" s="97"/>
      <c r="W39" s="97"/>
      <c r="X39" s="97"/>
      <c r="Y39" s="97"/>
      <c r="Z39" s="97"/>
      <c r="AA39" s="97"/>
      <c r="AB39" s="97"/>
    </row>
    <row r="40" spans="2:28" s="47" customFormat="1" ht="5.0999999999999996" customHeight="1" x14ac:dyDescent="0.25">
      <c r="C40" s="48"/>
      <c r="D40" s="49"/>
      <c r="E40" s="49"/>
      <c r="F40" s="49"/>
      <c r="G40" s="49"/>
      <c r="H40" s="108"/>
      <c r="I40" s="109"/>
      <c r="J40" s="110"/>
      <c r="K40" s="110"/>
      <c r="L40" s="109"/>
    </row>
    <row r="41" spans="2:28" x14ac:dyDescent="0.25">
      <c r="B41" s="94"/>
    </row>
  </sheetData>
  <sheetProtection algorithmName="SHA-512" hashValue="FOntFfAuEq+56y+x9AwapQA/HoByvvUzB0Wnj/8Bh802/r+99fknc6xS0gjeYH0raIMudMVLndlxq+jYxk8vCQ==" saltValue="/p+oiRTXnLvTpM2jxgysbA==" spinCount="100000" sheet="1" objects="1" scenarios="1"/>
  <customSheetViews>
    <customSheetView guid="{46FA8FB2-CEEC-41E4-BFE0-0649DAC6661A}" showGridLines="0" showRowCol="0" topLeftCell="A2">
      <selection activeCell="S18" sqref="S18"/>
      <rowBreaks count="1" manualBreakCount="1">
        <brk id="22" min="1" max="5" man="1"/>
      </rowBreaks>
      <pageMargins left="0.70866141732283472" right="0.70866141732283472" top="0.78740157480314965" bottom="0.78740157480314965" header="0.31496062992125984" footer="0.31496062992125984"/>
      <pageSetup paperSize="9" scale="68" fitToHeight="3" orientation="landscape" r:id="rId1"/>
    </customSheetView>
  </customSheetViews>
  <pageMargins left="0.70866141732283472" right="0.70866141732283472" top="0.78740157480314965" bottom="0.78740157480314965" header="0.31496062992125984" footer="0.31496062992125984"/>
  <pageSetup paperSize="9" scale="68" fitToHeight="3" orientation="landscape" r:id="rId2"/>
  <rowBreaks count="1" manualBreakCount="1">
    <brk id="22" min="1" max="5" man="1"/>
  </rowBreaks>
  <drawing r:id="rId3"/>
  <extLst>
    <ext xmlns:x14="http://schemas.microsoft.com/office/spreadsheetml/2009/9/main" uri="{05C60535-1F16-4fd2-B633-F4F36F0B64E0}">
      <x14:sparklineGroups xmlns:xm="http://schemas.microsoft.com/office/excel/2006/main">
        <x14:sparklineGroup type="column" displayEmptyCellsAs="gap" high="1" xr2:uid="{00000000-0003-0000-1300-000005000000}">
          <x14:colorSeries theme="0" tint="-0.34998626667073579"/>
          <x14:colorNegative rgb="FFD00000"/>
          <x14:colorAxis rgb="FF000000"/>
          <x14:colorMarkers rgb="FFD00000"/>
          <x14:colorFirst rgb="FFD00000"/>
          <x14:colorLast rgb="FFD00000"/>
          <x14:colorHigh rgb="FFD00000"/>
          <x14:colorLow rgb="FFD00000"/>
          <x14:sparklines>
            <x14:sparkline>
              <xm:f>'6f_Ergebnis-SonderKritGrafik'!H13:L13</xm:f>
              <xm:sqref>N13</xm:sqref>
            </x14:sparkline>
            <x14:sparkline>
              <xm:f>'6f_Ergebnis-SonderKritGrafik'!H14:L14</xm:f>
              <xm:sqref>N14</xm:sqref>
            </x14:sparkline>
            <x14:sparkline>
              <xm:f>'6f_Ergebnis-SonderKritGrafik'!H15:L15</xm:f>
              <xm:sqref>N15</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pageSetUpPr fitToPage="1"/>
  </sheetPr>
  <dimension ref="A1:AR59"/>
  <sheetViews>
    <sheetView showRowColHeaders="0" view="pageBreakPreview" topLeftCell="A2" zoomScaleNormal="100" zoomScaleSheetLayoutView="100" workbookViewId="0">
      <selection activeCell="B8" sqref="B8"/>
    </sheetView>
  </sheetViews>
  <sheetFormatPr baseColWidth="10" defaultColWidth="11.42578125" defaultRowHeight="15" x14ac:dyDescent="0.25"/>
  <cols>
    <col min="1" max="1" width="1.5703125" style="4" customWidth="1"/>
    <col min="2" max="2" width="2.5703125" style="4" customWidth="1"/>
    <col min="3" max="3" width="15.5703125" style="4" customWidth="1"/>
    <col min="4" max="4" width="105.5703125" style="4" customWidth="1"/>
    <col min="5" max="5" width="2.5703125" style="4" customWidth="1"/>
    <col min="6" max="6" width="3.5703125" style="4" customWidth="1"/>
    <col min="7" max="7" width="2.5703125" style="4" customWidth="1"/>
    <col min="8" max="8" width="3.140625" style="4" customWidth="1"/>
    <col min="9" max="9" width="40.5703125" style="4" customWidth="1"/>
    <col min="10" max="10" width="11.5703125" style="123" customWidth="1"/>
    <col min="11" max="11" width="10.42578125" style="5" customWidth="1"/>
    <col min="12" max="12" width="0.85546875" style="5" customWidth="1"/>
    <col min="13" max="17" width="5.5703125" style="7" customWidth="1"/>
    <col min="18" max="18" width="0.7109375" style="4" customWidth="1"/>
    <col min="19" max="19" width="35.5703125" style="4" customWidth="1"/>
    <col min="20" max="20" width="2.5703125" style="4" customWidth="1"/>
    <col min="21" max="21" width="3.5703125" style="4" customWidth="1"/>
    <col min="22" max="22" width="2.5703125" style="4" customWidth="1"/>
    <col min="23" max="23" width="3.140625" style="4" customWidth="1"/>
    <col min="24" max="24" width="40.5703125" style="4" customWidth="1"/>
    <col min="25" max="25" width="11.5703125" style="4" customWidth="1"/>
    <col min="26" max="26" width="10" style="4" customWidth="1"/>
    <col min="27" max="27" width="0.85546875" style="4" customWidth="1"/>
    <col min="28" max="32" width="5.5703125" style="4" customWidth="1"/>
    <col min="33" max="33" width="1.140625" style="4" customWidth="1"/>
    <col min="34" max="34" width="35.5703125" style="4" customWidth="1"/>
    <col min="35" max="35" width="2.5703125" style="4" customWidth="1"/>
    <col min="36" max="36" width="1.5703125" style="4" customWidth="1"/>
    <col min="37" max="37" width="2.5703125" style="4" customWidth="1"/>
    <col min="38" max="38" width="120.5703125" style="4" customWidth="1"/>
    <col min="39" max="39" width="2.5703125" style="4" customWidth="1"/>
    <col min="40" max="40" width="3.5703125" style="4" customWidth="1"/>
    <col min="41" max="41" width="2.5703125" style="4" customWidth="1"/>
    <col min="42" max="42" width="120.5703125" style="4" customWidth="1"/>
    <col min="43" max="43" width="2.5703125" style="4" customWidth="1"/>
    <col min="44" max="44" width="3.5703125" style="4" customWidth="1"/>
    <col min="45" max="16384" width="11.42578125" style="4"/>
  </cols>
  <sheetData>
    <row r="1" spans="1:44" s="218" customFormat="1" ht="11.25" hidden="1" x14ac:dyDescent="0.2">
      <c r="B1" s="219">
        <v>2</v>
      </c>
      <c r="C1" s="218">
        <v>15</v>
      </c>
      <c r="D1" s="218">
        <v>105</v>
      </c>
      <c r="E1" s="218">
        <v>2</v>
      </c>
      <c r="G1" s="218">
        <v>2</v>
      </c>
      <c r="H1" s="221">
        <v>2.5</v>
      </c>
      <c r="I1" s="221">
        <v>40</v>
      </c>
      <c r="J1" s="221">
        <v>11</v>
      </c>
      <c r="K1" s="221">
        <v>11</v>
      </c>
      <c r="L1" s="221">
        <v>1</v>
      </c>
      <c r="M1" s="221">
        <v>3.5</v>
      </c>
      <c r="N1" s="221">
        <v>3.5</v>
      </c>
      <c r="O1" s="221">
        <v>3.5</v>
      </c>
      <c r="P1" s="221">
        <v>3.5</v>
      </c>
      <c r="Q1" s="221">
        <v>3.5</v>
      </c>
      <c r="R1" s="221">
        <v>2</v>
      </c>
      <c r="S1" s="220">
        <v>35</v>
      </c>
      <c r="T1" s="220">
        <v>2</v>
      </c>
      <c r="U1" s="218">
        <f>SUM(V1:AI1)</f>
        <v>124</v>
      </c>
      <c r="V1" s="218">
        <v>2</v>
      </c>
      <c r="W1" s="221">
        <v>2.5</v>
      </c>
      <c r="X1" s="221">
        <v>40</v>
      </c>
      <c r="Y1" s="221">
        <v>11</v>
      </c>
      <c r="Z1" s="221">
        <v>11</v>
      </c>
      <c r="AA1" s="221">
        <v>1</v>
      </c>
      <c r="AB1" s="221">
        <v>3.5</v>
      </c>
      <c r="AC1" s="221">
        <v>3.5</v>
      </c>
      <c r="AD1" s="221">
        <v>3.5</v>
      </c>
      <c r="AE1" s="221">
        <v>3.5</v>
      </c>
      <c r="AF1" s="221">
        <v>3.5</v>
      </c>
      <c r="AG1" s="221">
        <v>2</v>
      </c>
      <c r="AH1" s="220">
        <v>35</v>
      </c>
      <c r="AI1" s="220">
        <v>2</v>
      </c>
      <c r="AJ1" s="220"/>
      <c r="AK1" s="220">
        <v>2</v>
      </c>
      <c r="AL1" s="220">
        <v>120</v>
      </c>
      <c r="AM1" s="220">
        <v>2</v>
      </c>
      <c r="AN1" s="220"/>
      <c r="AO1" s="220">
        <v>2</v>
      </c>
      <c r="AP1" s="218">
        <v>120</v>
      </c>
      <c r="AQ1" s="218">
        <v>2</v>
      </c>
    </row>
    <row r="2" spans="1:44" s="72" customFormat="1" ht="24.95" customHeight="1" x14ac:dyDescent="0.25">
      <c r="B2" s="71" t="s">
        <v>342</v>
      </c>
      <c r="I2" s="71"/>
      <c r="J2" s="119"/>
      <c r="M2" s="102"/>
      <c r="N2" s="103"/>
      <c r="O2" s="103"/>
      <c r="P2" s="104"/>
      <c r="Q2" s="103"/>
    </row>
    <row r="3" spans="1:44" s="52" customFormat="1" ht="20.100000000000001" customHeight="1" x14ac:dyDescent="0.25">
      <c r="C3" s="53" t="s">
        <v>48</v>
      </c>
      <c r="I3" s="53"/>
      <c r="J3" s="120"/>
      <c r="M3" s="105"/>
      <c r="N3" s="106"/>
      <c r="O3" s="106"/>
      <c r="P3" s="106"/>
      <c r="Q3" s="106"/>
    </row>
    <row r="4" spans="1:44" s="152" customFormat="1" ht="30" customHeight="1" x14ac:dyDescent="0.35">
      <c r="C4" s="151" t="str">
        <f>CONCATENATE('Ihre Notizen'!B4," ",'0_Allg_Eingaben'!C15,"")</f>
        <v>Prozessbegleitende Nachhaltigkeitsbewertung Muster</v>
      </c>
      <c r="H4" s="151" t="s">
        <v>123</v>
      </c>
      <c r="J4" s="153"/>
      <c r="M4" s="154"/>
      <c r="N4" s="155"/>
      <c r="O4" s="156"/>
      <c r="P4" s="156"/>
      <c r="Q4" s="157"/>
      <c r="W4" s="151" t="s">
        <v>134</v>
      </c>
      <c r="X4" s="151"/>
      <c r="Y4" s="151"/>
      <c r="Z4" s="151"/>
      <c r="AA4" s="151"/>
      <c r="AB4" s="151"/>
      <c r="AC4" s="151"/>
      <c r="AD4" s="151"/>
      <c r="AE4" s="151"/>
      <c r="AL4" s="151" t="s">
        <v>135</v>
      </c>
      <c r="AP4" s="151" t="s">
        <v>139</v>
      </c>
    </row>
    <row r="5" spans="1:44" s="52" customFormat="1" ht="5.0999999999999996" customHeight="1" x14ac:dyDescent="0.25">
      <c r="J5" s="121"/>
      <c r="K5" s="59"/>
      <c r="L5" s="59"/>
      <c r="M5" s="105"/>
      <c r="N5" s="106"/>
      <c r="O5" s="107"/>
      <c r="P5" s="107"/>
      <c r="Q5" s="106"/>
    </row>
    <row r="6" spans="1:44" s="47" customFormat="1" ht="5.0999999999999996" customHeight="1" x14ac:dyDescent="0.25">
      <c r="J6" s="122"/>
      <c r="K6" s="49"/>
      <c r="L6" s="49"/>
      <c r="M6" s="108"/>
      <c r="N6" s="109"/>
      <c r="O6" s="110"/>
      <c r="P6" s="110"/>
      <c r="Q6" s="109"/>
    </row>
    <row r="7" spans="1:44" ht="18" customHeight="1" x14ac:dyDescent="0.4">
      <c r="A7" s="146"/>
      <c r="F7" s="146"/>
      <c r="H7" s="13"/>
      <c r="I7" s="13"/>
      <c r="U7" s="146"/>
      <c r="X7" s="6"/>
      <c r="AJ7" s="146"/>
      <c r="AN7" s="146"/>
      <c r="AR7" s="146"/>
    </row>
    <row r="8" spans="1:44" s="6" customFormat="1" ht="18" customHeight="1" x14ac:dyDescent="0.4">
      <c r="A8" s="147"/>
      <c r="C8" s="6" t="str">
        <f>'0_Allg_Eingaben'!C13</f>
        <v>Mustervorhaben</v>
      </c>
      <c r="F8" s="147"/>
      <c r="H8" s="150" t="s">
        <v>140</v>
      </c>
      <c r="I8" s="150"/>
      <c r="J8" s="124"/>
      <c r="K8" s="35"/>
      <c r="L8" s="35"/>
      <c r="M8" s="61"/>
      <c r="N8" s="61"/>
      <c r="O8" s="61"/>
      <c r="P8" s="61"/>
      <c r="Q8" s="61"/>
      <c r="U8" s="147"/>
      <c r="W8" s="150" t="s">
        <v>137</v>
      </c>
      <c r="AJ8" s="147"/>
      <c r="AL8" s="150" t="s">
        <v>133</v>
      </c>
      <c r="AN8" s="147"/>
      <c r="AP8" s="150" t="s">
        <v>130</v>
      </c>
      <c r="AR8" s="147"/>
    </row>
    <row r="9" spans="1:44" s="6" customFormat="1" ht="18" customHeight="1" x14ac:dyDescent="0.4">
      <c r="A9" s="147"/>
      <c r="C9" s="14" t="str">
        <f>CONCATENATE("Ergebnisbericht ",'0_Allg_Eingaben'!C17," vom ",TEXT('0_Allg_Eingaben'!C19,"TT.MM.JJJJ"))</f>
        <v>Ergebnisbericht 1.Bewertung vom 20.01.2022</v>
      </c>
      <c r="F9" s="147"/>
      <c r="I9" s="14"/>
      <c r="J9" s="124"/>
      <c r="K9" s="35"/>
      <c r="L9" s="35"/>
      <c r="M9" s="61"/>
      <c r="N9" s="61"/>
      <c r="O9" s="61"/>
      <c r="P9" s="61"/>
      <c r="Q9" s="61"/>
      <c r="S9" s="17"/>
      <c r="U9" s="147"/>
      <c r="AJ9" s="147"/>
      <c r="AL9" s="405"/>
      <c r="AN9" s="147"/>
      <c r="AP9" s="405"/>
      <c r="AR9" s="147"/>
    </row>
    <row r="10" spans="1:44" s="6" customFormat="1" ht="18" customHeight="1" x14ac:dyDescent="0.4">
      <c r="A10" s="147"/>
      <c r="F10" s="147"/>
      <c r="H10" s="89" t="s">
        <v>209</v>
      </c>
      <c r="I10" s="89"/>
      <c r="J10" s="125" t="s">
        <v>115</v>
      </c>
      <c r="K10" s="128" t="s">
        <v>70</v>
      </c>
      <c r="L10" s="89"/>
      <c r="M10" s="89" t="s">
        <v>128</v>
      </c>
      <c r="N10" s="89"/>
      <c r="O10" s="89"/>
      <c r="P10" s="89"/>
      <c r="Q10" s="61"/>
      <c r="S10" s="407" t="s">
        <v>65</v>
      </c>
      <c r="U10" s="147"/>
      <c r="AJ10" s="147"/>
      <c r="AL10" s="405"/>
      <c r="AN10" s="147"/>
      <c r="AP10" s="405"/>
      <c r="AR10" s="147"/>
    </row>
    <row r="11" spans="1:44" s="111" customFormat="1" ht="18" customHeight="1" x14ac:dyDescent="0.25">
      <c r="A11" s="148"/>
      <c r="C11" s="111" t="s">
        <v>28</v>
      </c>
      <c r="F11" s="148"/>
      <c r="J11" s="126"/>
      <c r="K11" s="8"/>
      <c r="M11" s="216">
        <v>-2</v>
      </c>
      <c r="N11" s="213">
        <v>-1</v>
      </c>
      <c r="O11" s="214">
        <v>0</v>
      </c>
      <c r="P11" s="215">
        <v>1</v>
      </c>
      <c r="Q11" s="217">
        <v>2</v>
      </c>
      <c r="R11" s="11"/>
      <c r="S11" s="407"/>
      <c r="T11" s="11"/>
      <c r="U11" s="148"/>
      <c r="V11" s="11"/>
      <c r="W11" s="8"/>
      <c r="X11" s="8"/>
      <c r="Y11" s="8"/>
      <c r="Z11" s="8"/>
      <c r="AA11" s="8"/>
      <c r="AB11" s="8"/>
      <c r="AC11" s="8"/>
      <c r="AD11" s="8"/>
      <c r="AE11" s="8"/>
      <c r="AF11" s="8"/>
      <c r="AG11" s="8"/>
      <c r="AH11" s="8"/>
      <c r="AI11" s="11"/>
      <c r="AJ11" s="148"/>
      <c r="AL11" s="405"/>
      <c r="AN11" s="148"/>
      <c r="AP11" s="405"/>
      <c r="AR11" s="148"/>
    </row>
    <row r="12" spans="1:44" ht="18" customHeight="1" x14ac:dyDescent="0.25">
      <c r="A12" s="146"/>
      <c r="C12" s="74" t="str">
        <f>"Die Bewertung wurde koordiniert durch "&amp;'0_Allg_Eingaben'!C23&amp;" | "&amp;'0_Allg_Eingaben'!C21</f>
        <v>Die Bewertung wurde koordiniert durch Moderator / Moderatorin | z.B. Stadtwerk Stadt XYZ</v>
      </c>
      <c r="F12" s="146"/>
      <c r="H12" s="2"/>
      <c r="J12" s="127"/>
      <c r="K12" s="129"/>
      <c r="L12" s="15"/>
      <c r="M12" s="4"/>
      <c r="N12" s="4"/>
      <c r="O12" s="4"/>
      <c r="P12" s="4"/>
      <c r="Q12" s="4"/>
      <c r="S12" s="113"/>
      <c r="U12" s="146"/>
      <c r="X12" s="3"/>
      <c r="Y12" s="3"/>
      <c r="Z12" s="3"/>
      <c r="AA12" s="3"/>
      <c r="AB12" s="3"/>
      <c r="AC12" s="3"/>
      <c r="AD12" s="3"/>
      <c r="AE12" s="3"/>
      <c r="AF12" s="3"/>
      <c r="AG12" s="3"/>
      <c r="AJ12" s="146"/>
      <c r="AL12" s="405"/>
      <c r="AN12" s="146"/>
      <c r="AP12" s="405"/>
      <c r="AR12" s="146"/>
    </row>
    <row r="13" spans="1:44" ht="18" customHeight="1" x14ac:dyDescent="0.25">
      <c r="A13" s="149"/>
      <c r="F13" s="149"/>
      <c r="H13" s="117" t="str">
        <f>Werte_Auswertung!W7</f>
        <v>1a</v>
      </c>
      <c r="I13" s="117" t="str">
        <f>Werte_Auswertung!X7</f>
        <v>Leistungsfähigkeit (System A)</v>
      </c>
      <c r="J13" s="114">
        <f>Werte_Auswertung!AF7</f>
        <v>3</v>
      </c>
      <c r="K13" s="96">
        <f>Werte_Auswertung!AC7</f>
        <v>0</v>
      </c>
      <c r="L13" s="99"/>
      <c r="M13" s="100">
        <f>Werte_Auswertung!AG7</f>
        <v>0.33333333333333331</v>
      </c>
      <c r="N13" s="100">
        <f>Werte_Auswertung!AH7</f>
        <v>0</v>
      </c>
      <c r="O13" s="100">
        <f>Werte_Auswertung!AI7</f>
        <v>0.33333333333333331</v>
      </c>
      <c r="P13" s="100">
        <f>Werte_Auswertung!AJ7</f>
        <v>0.33333333333333331</v>
      </c>
      <c r="Q13" s="100">
        <f>Werte_Auswertung!AK7</f>
        <v>0</v>
      </c>
      <c r="R13" s="97"/>
      <c r="S13" s="131" t="str">
        <f>Werte_Auswertung!A7</f>
        <v>VS | Leistungsfähigkeit</v>
      </c>
      <c r="T13" s="97"/>
      <c r="U13" s="149"/>
      <c r="V13" s="97"/>
      <c r="AH13" s="97"/>
      <c r="AI13" s="97"/>
      <c r="AJ13" s="149"/>
      <c r="AL13" s="405"/>
      <c r="AN13" s="149"/>
      <c r="AP13" s="405"/>
      <c r="AR13" s="149"/>
    </row>
    <row r="14" spans="1:44" ht="18" customHeight="1" x14ac:dyDescent="0.25">
      <c r="A14" s="149"/>
      <c r="C14" s="33" t="s">
        <v>136</v>
      </c>
      <c r="D14" s="408" t="str">
        <f>'0_Allg_Eingaben'!C25</f>
        <v>[OPTIONAL: hier steht ein Text, der das Verständnis des Bearbeitungsstandes unterstützt]</v>
      </c>
      <c r="F14" s="149"/>
      <c r="H14" s="117" t="str">
        <f>Werte_Auswertung!W8</f>
        <v>1b</v>
      </c>
      <c r="I14" s="117" t="str">
        <f>Werte_Auswertung!X8</f>
        <v>Leistungsfähigkeit (System B)</v>
      </c>
      <c r="J14" s="114">
        <f>Werte_Auswertung!AF8</f>
        <v>3</v>
      </c>
      <c r="K14" s="96">
        <f>Werte_Auswertung!AC8</f>
        <v>1</v>
      </c>
      <c r="L14" s="99"/>
      <c r="M14" s="100">
        <f>Werte_Auswertung!AG8</f>
        <v>0</v>
      </c>
      <c r="N14" s="100">
        <f>Werte_Auswertung!AH8</f>
        <v>0.33333333333333331</v>
      </c>
      <c r="O14" s="100">
        <f>Werte_Auswertung!AI8</f>
        <v>0</v>
      </c>
      <c r="P14" s="100">
        <f>Werte_Auswertung!AJ8</f>
        <v>0.33333333333333331</v>
      </c>
      <c r="Q14" s="100">
        <f>Werte_Auswertung!AK8</f>
        <v>0.33333333333333331</v>
      </c>
      <c r="R14" s="97"/>
      <c r="S14" s="131" t="str">
        <f>Werte_Auswertung!A8</f>
        <v>VS | Leistungsfähigkeit</v>
      </c>
      <c r="T14" s="97"/>
      <c r="U14" s="149"/>
      <c r="V14" s="97"/>
      <c r="AH14" s="97"/>
      <c r="AI14" s="97"/>
      <c r="AJ14" s="149"/>
      <c r="AL14" s="405"/>
      <c r="AN14" s="149"/>
      <c r="AP14" s="405"/>
      <c r="AR14" s="149"/>
    </row>
    <row r="15" spans="1:44" ht="18" customHeight="1" x14ac:dyDescent="0.25">
      <c r="A15" s="149"/>
      <c r="D15" s="408"/>
      <c r="F15" s="149"/>
      <c r="H15" s="117" t="str">
        <f>Werte_Auswertung!W9</f>
        <v>2a</v>
      </c>
      <c r="I15" s="117" t="str">
        <f>Werte_Auswertung!X9</f>
        <v>Störungsanfälligkeit (System A)</v>
      </c>
      <c r="J15" s="114">
        <f>Werte_Auswertung!AF9</f>
        <v>3</v>
      </c>
      <c r="K15" s="96">
        <f>Werte_Auswertung!AC9</f>
        <v>0</v>
      </c>
      <c r="L15" s="99"/>
      <c r="M15" s="100">
        <f>Werte_Auswertung!AG9</f>
        <v>0</v>
      </c>
      <c r="N15" s="100">
        <f>Werte_Auswertung!AH9</f>
        <v>0</v>
      </c>
      <c r="O15" s="100">
        <f>Werte_Auswertung!AI9</f>
        <v>0.66666666666666663</v>
      </c>
      <c r="P15" s="100">
        <f>Werte_Auswertung!AJ9</f>
        <v>0</v>
      </c>
      <c r="Q15" s="100">
        <f>Werte_Auswertung!AK9</f>
        <v>0.33333333333333331</v>
      </c>
      <c r="R15" s="97"/>
      <c r="S15" s="131" t="str">
        <f>Werte_Auswertung!A9</f>
        <v>VS | Resilienz-Strukturen</v>
      </c>
      <c r="T15" s="97"/>
      <c r="U15" s="149"/>
      <c r="V15" s="97"/>
      <c r="AH15" s="97"/>
      <c r="AI15" s="97"/>
      <c r="AJ15" s="149"/>
      <c r="AN15" s="149"/>
      <c r="AP15" s="405"/>
      <c r="AR15" s="149"/>
    </row>
    <row r="16" spans="1:44" ht="18" customHeight="1" x14ac:dyDescent="0.3">
      <c r="A16" s="149"/>
      <c r="D16" s="408"/>
      <c r="F16" s="149"/>
      <c r="H16" s="117" t="str">
        <f>Werte_Auswertung!W10</f>
        <v>2b</v>
      </c>
      <c r="I16" s="117" t="str">
        <f>Werte_Auswertung!X10</f>
        <v>Störungsanfälligkeit (System B)</v>
      </c>
      <c r="J16" s="114">
        <f>Werte_Auswertung!AF10</f>
        <v>3</v>
      </c>
      <c r="K16" s="96">
        <f>Werte_Auswertung!AC10</f>
        <v>0</v>
      </c>
      <c r="L16" s="99"/>
      <c r="M16" s="100">
        <f>Werte_Auswertung!AG10</f>
        <v>0</v>
      </c>
      <c r="N16" s="100">
        <f>Werte_Auswertung!AH10</f>
        <v>0</v>
      </c>
      <c r="O16" s="100">
        <f>Werte_Auswertung!AI10</f>
        <v>0.66666666666666663</v>
      </c>
      <c r="P16" s="100">
        <f>Werte_Auswertung!AJ10</f>
        <v>0.33333333333333331</v>
      </c>
      <c r="Q16" s="100">
        <f>Werte_Auswertung!AK10</f>
        <v>0</v>
      </c>
      <c r="R16" s="97"/>
      <c r="S16" s="131" t="str">
        <f>Werte_Auswertung!A10</f>
        <v>VS | Resilienz-Strukturen</v>
      </c>
      <c r="T16" s="97"/>
      <c r="U16" s="149"/>
      <c r="V16" s="97"/>
      <c r="AH16" s="97"/>
      <c r="AI16" s="97"/>
      <c r="AJ16" s="149"/>
      <c r="AL16" s="150" t="s">
        <v>131</v>
      </c>
      <c r="AN16" s="149"/>
      <c r="AP16" s="405"/>
      <c r="AR16" s="149"/>
    </row>
    <row r="17" spans="1:44" ht="18" customHeight="1" x14ac:dyDescent="0.25">
      <c r="A17" s="149"/>
      <c r="F17" s="149"/>
      <c r="H17" s="117" t="str">
        <f>Werte_Auswertung!W11</f>
        <v>3a</v>
      </c>
      <c r="I17" s="117" t="str">
        <f>Werte_Auswertung!X11</f>
        <v>Abhängigkeit (System A)</v>
      </c>
      <c r="J17" s="114">
        <f>Werte_Auswertung!AF11</f>
        <v>3</v>
      </c>
      <c r="K17" s="96">
        <f>Werte_Auswertung!AC11</f>
        <v>0</v>
      </c>
      <c r="L17" s="99"/>
      <c r="M17" s="100">
        <f>Werte_Auswertung!AG11</f>
        <v>0</v>
      </c>
      <c r="N17" s="100">
        <f>Werte_Auswertung!AH11</f>
        <v>0.33333333333333331</v>
      </c>
      <c r="O17" s="100">
        <f>Werte_Auswertung!AI11</f>
        <v>0.33333333333333331</v>
      </c>
      <c r="P17" s="100">
        <f>Werte_Auswertung!AJ11</f>
        <v>0</v>
      </c>
      <c r="Q17" s="100">
        <f>Werte_Auswertung!AK11</f>
        <v>0.33333333333333331</v>
      </c>
      <c r="R17" s="97"/>
      <c r="S17" s="131" t="str">
        <f>Werte_Auswertung!A11</f>
        <v>VS | Resilienz-Strukturen</v>
      </c>
      <c r="T17" s="97"/>
      <c r="U17" s="149"/>
      <c r="V17" s="97"/>
      <c r="AH17" s="97"/>
      <c r="AI17" s="97"/>
      <c r="AJ17" s="149"/>
      <c r="AL17" s="409"/>
      <c r="AN17" s="149"/>
      <c r="AP17" s="405"/>
      <c r="AR17" s="149"/>
    </row>
    <row r="18" spans="1:44" ht="18" customHeight="1" x14ac:dyDescent="0.25">
      <c r="A18" s="149"/>
      <c r="F18" s="149"/>
      <c r="H18" s="117" t="str">
        <f>Werte_Auswertung!W12</f>
        <v>3b</v>
      </c>
      <c r="I18" s="117" t="str">
        <f>Werte_Auswertung!X12</f>
        <v>Abhängigkeit (System B)</v>
      </c>
      <c r="J18" s="114">
        <f>Werte_Auswertung!AF12</f>
        <v>3</v>
      </c>
      <c r="K18" s="96">
        <f>Werte_Auswertung!AC12</f>
        <v>0</v>
      </c>
      <c r="L18" s="99"/>
      <c r="M18" s="100">
        <f>Werte_Auswertung!AG12</f>
        <v>0</v>
      </c>
      <c r="N18" s="100">
        <f>Werte_Auswertung!AH12</f>
        <v>0.33333333333333331</v>
      </c>
      <c r="O18" s="100">
        <f>Werte_Auswertung!AI12</f>
        <v>0.33333333333333331</v>
      </c>
      <c r="P18" s="100">
        <f>Werte_Auswertung!AJ12</f>
        <v>0.33333333333333331</v>
      </c>
      <c r="Q18" s="100">
        <f>Werte_Auswertung!AK12</f>
        <v>0</v>
      </c>
      <c r="R18" s="97"/>
      <c r="S18" s="131" t="str">
        <f>Werte_Auswertung!A12</f>
        <v>VS | Resilienz-Strukturen</v>
      </c>
      <c r="T18" s="97"/>
      <c r="U18" s="149"/>
      <c r="V18" s="97"/>
      <c r="AH18" s="97"/>
      <c r="AI18" s="97"/>
      <c r="AJ18" s="149"/>
      <c r="AL18" s="409"/>
      <c r="AN18" s="149"/>
      <c r="AP18" s="405"/>
      <c r="AR18" s="149"/>
    </row>
    <row r="19" spans="1:44" ht="18" customHeight="1" x14ac:dyDescent="0.25">
      <c r="A19" s="149"/>
      <c r="F19" s="149"/>
      <c r="H19" s="117">
        <f>Werte_Auswertung!W13</f>
        <v>4</v>
      </c>
      <c r="I19" s="117" t="str">
        <f>Werte_Auswertung!X13</f>
        <v xml:space="preserve">Technologische Anpassungsfähigkeit </v>
      </c>
      <c r="J19" s="114">
        <f>Werte_Auswertung!AF13</f>
        <v>3</v>
      </c>
      <c r="K19" s="96">
        <f>Werte_Auswertung!AC13</f>
        <v>0</v>
      </c>
      <c r="L19" s="100"/>
      <c r="M19" s="100">
        <f>Werte_Auswertung!AG13</f>
        <v>0</v>
      </c>
      <c r="N19" s="100">
        <f>Werte_Auswertung!AH13</f>
        <v>0.33333333333333331</v>
      </c>
      <c r="O19" s="100">
        <f>Werte_Auswertung!AI13</f>
        <v>0.33333333333333331</v>
      </c>
      <c r="P19" s="100">
        <f>Werte_Auswertung!AJ13</f>
        <v>0.33333333333333331</v>
      </c>
      <c r="Q19" s="100">
        <f>Werte_Auswertung!AK13</f>
        <v>0</v>
      </c>
      <c r="R19" s="97"/>
      <c r="S19" s="131" t="str">
        <f>Werte_Auswertung!A13</f>
        <v>VS | Resilienz-Strukturen</v>
      </c>
      <c r="T19" s="97"/>
      <c r="U19" s="149"/>
      <c r="V19" s="97"/>
      <c r="AH19" s="97"/>
      <c r="AI19" s="97"/>
      <c r="AJ19" s="149"/>
      <c r="AL19" s="409"/>
      <c r="AN19" s="149"/>
      <c r="AP19" s="405"/>
      <c r="AR19" s="149"/>
    </row>
    <row r="20" spans="1:44" ht="18" customHeight="1" x14ac:dyDescent="0.25">
      <c r="A20" s="149"/>
      <c r="F20" s="149"/>
      <c r="H20" s="117" t="str">
        <f>Werte_Auswertung!W14</f>
        <v>5a</v>
      </c>
      <c r="I20" s="117" t="str">
        <f>Werte_Auswertung!X14</f>
        <v>Redundanz im technischen System (System A)</v>
      </c>
      <c r="J20" s="114">
        <f>Werte_Auswertung!AF14</f>
        <v>3</v>
      </c>
      <c r="K20" s="96">
        <f>Werte_Auswertung!AC14</f>
        <v>-1</v>
      </c>
      <c r="L20" s="99"/>
      <c r="M20" s="100">
        <f>Werte_Auswertung!AG14</f>
        <v>0</v>
      </c>
      <c r="N20" s="100">
        <f>Werte_Auswertung!AH14</f>
        <v>0.66666666666666663</v>
      </c>
      <c r="O20" s="100">
        <f>Werte_Auswertung!AI14</f>
        <v>0</v>
      </c>
      <c r="P20" s="100">
        <f>Werte_Auswertung!AJ14</f>
        <v>0</v>
      </c>
      <c r="Q20" s="100">
        <f>Werte_Auswertung!AK14</f>
        <v>0.33333333333333331</v>
      </c>
      <c r="R20" s="97"/>
      <c r="S20" s="131" t="str">
        <f>Werte_Auswertung!A14</f>
        <v>VS | Resilienz-Ressourcen</v>
      </c>
      <c r="T20" s="97"/>
      <c r="U20" s="149"/>
      <c r="V20" s="97"/>
      <c r="AH20" s="97"/>
      <c r="AI20" s="97"/>
      <c r="AJ20" s="149"/>
      <c r="AL20" s="409"/>
      <c r="AN20" s="149"/>
      <c r="AP20" s="405"/>
      <c r="AR20" s="149"/>
    </row>
    <row r="21" spans="1:44" ht="18" customHeight="1" x14ac:dyDescent="0.25">
      <c r="A21" s="149"/>
      <c r="F21" s="149"/>
      <c r="H21" s="117" t="str">
        <f>Werte_Auswertung!W15</f>
        <v>5b</v>
      </c>
      <c r="I21" s="117" t="str">
        <f>Werte_Auswertung!X15</f>
        <v>Redundanz im technischen System (System B)</v>
      </c>
      <c r="J21" s="114">
        <f>Werte_Auswertung!AF15</f>
        <v>3</v>
      </c>
      <c r="K21" s="96">
        <f>Werte_Auswertung!AC15</f>
        <v>1</v>
      </c>
      <c r="L21" s="99"/>
      <c r="M21" s="100">
        <f>Werte_Auswertung!AG15</f>
        <v>0</v>
      </c>
      <c r="N21" s="100">
        <f>Werte_Auswertung!AH15</f>
        <v>0</v>
      </c>
      <c r="O21" s="100">
        <f>Werte_Auswertung!AI15</f>
        <v>0</v>
      </c>
      <c r="P21" s="100">
        <f>Werte_Auswertung!AJ15</f>
        <v>0.66666666666666663</v>
      </c>
      <c r="Q21" s="100">
        <f>Werte_Auswertung!AK15</f>
        <v>0.33333333333333331</v>
      </c>
      <c r="R21" s="97"/>
      <c r="S21" s="131" t="str">
        <f>Werte_Auswertung!A15</f>
        <v>VS | Resilienz-Ressourcen</v>
      </c>
      <c r="T21" s="97"/>
      <c r="U21" s="149"/>
      <c r="V21" s="97"/>
      <c r="AH21" s="97"/>
      <c r="AI21" s="97"/>
      <c r="AJ21" s="149"/>
      <c r="AL21" s="409"/>
      <c r="AN21" s="149"/>
      <c r="AP21" s="405"/>
      <c r="AR21" s="149"/>
    </row>
    <row r="22" spans="1:44" ht="18" customHeight="1" x14ac:dyDescent="0.25">
      <c r="A22" s="149"/>
      <c r="F22" s="149"/>
      <c r="H22" s="117">
        <f>Werte_Auswertung!W16</f>
        <v>6</v>
      </c>
      <c r="I22" s="117" t="str">
        <f>Werte_Auswertung!X16</f>
        <v xml:space="preserve">Redundanz im personellen Bereich </v>
      </c>
      <c r="J22" s="114">
        <f>Werte_Auswertung!AF16</f>
        <v>3</v>
      </c>
      <c r="K22" s="96">
        <f>Werte_Auswertung!AC16</f>
        <v>1</v>
      </c>
      <c r="L22" s="99"/>
      <c r="M22" s="100">
        <f>Werte_Auswertung!AG16</f>
        <v>0</v>
      </c>
      <c r="N22" s="100">
        <f>Werte_Auswertung!AH16</f>
        <v>0.33333333333333331</v>
      </c>
      <c r="O22" s="100">
        <f>Werte_Auswertung!AI16</f>
        <v>0</v>
      </c>
      <c r="P22" s="100">
        <f>Werte_Auswertung!AJ16</f>
        <v>0.33333333333333331</v>
      </c>
      <c r="Q22" s="100">
        <f>Werte_Auswertung!AK16</f>
        <v>0.33333333333333331</v>
      </c>
      <c r="R22" s="97"/>
      <c r="S22" s="131" t="str">
        <f>Werte_Auswertung!A16</f>
        <v>VS | Resilienz-Ressourcen</v>
      </c>
      <c r="T22" s="97"/>
      <c r="U22" s="149"/>
      <c r="V22" s="97"/>
      <c r="W22" s="234"/>
      <c r="X22" s="3"/>
      <c r="Y22" s="3"/>
      <c r="Z22" s="3"/>
      <c r="AA22" s="3"/>
      <c r="AB22" s="3"/>
      <c r="AC22" s="3"/>
      <c r="AD22" s="3"/>
      <c r="AE22" s="3"/>
      <c r="AF22" s="3"/>
      <c r="AG22" s="3"/>
      <c r="AH22" s="97"/>
      <c r="AI22" s="97"/>
      <c r="AJ22" s="149"/>
      <c r="AL22" s="409"/>
      <c r="AN22" s="149"/>
      <c r="AP22" s="405"/>
      <c r="AR22" s="149"/>
    </row>
    <row r="23" spans="1:44" ht="18" customHeight="1" x14ac:dyDescent="0.25">
      <c r="A23" s="149"/>
      <c r="F23" s="149"/>
      <c r="H23" s="117">
        <f>Werte_Auswertung!W17</f>
        <v>7</v>
      </c>
      <c r="I23" s="117" t="str">
        <f>Werte_Auswertung!X17</f>
        <v>Puffervermögen</v>
      </c>
      <c r="J23" s="114">
        <f>Werte_Auswertung!AF17</f>
        <v>3</v>
      </c>
      <c r="K23" s="96">
        <f>Werte_Auswertung!AC17</f>
        <v>2</v>
      </c>
      <c r="L23" s="99"/>
      <c r="M23" s="100">
        <f>Werte_Auswertung!AG17</f>
        <v>0</v>
      </c>
      <c r="N23" s="100">
        <f>Werte_Auswertung!AH17</f>
        <v>0</v>
      </c>
      <c r="O23" s="100">
        <f>Werte_Auswertung!AI17</f>
        <v>0.33333333333333331</v>
      </c>
      <c r="P23" s="100">
        <f>Werte_Auswertung!AJ17</f>
        <v>0</v>
      </c>
      <c r="Q23" s="100">
        <f>Werte_Auswertung!AK17</f>
        <v>0.66666666666666663</v>
      </c>
      <c r="R23" s="97"/>
      <c r="S23" s="131" t="str">
        <f>Werte_Auswertung!A17</f>
        <v>VS | Resilienz-Ressourcen</v>
      </c>
      <c r="T23" s="97"/>
      <c r="U23" s="149"/>
      <c r="V23" s="97"/>
      <c r="W23" s="234"/>
      <c r="X23" s="3"/>
      <c r="Y23" s="3"/>
      <c r="Z23" s="3"/>
      <c r="AA23" s="3"/>
      <c r="AB23" s="3"/>
      <c r="AC23" s="3"/>
      <c r="AD23" s="3"/>
      <c r="AE23" s="3"/>
      <c r="AF23" s="3"/>
      <c r="AG23" s="3"/>
      <c r="AH23" s="97"/>
      <c r="AI23" s="97"/>
      <c r="AJ23" s="149"/>
      <c r="AL23" s="409"/>
      <c r="AN23" s="149"/>
      <c r="AP23" s="405"/>
      <c r="AR23" s="149"/>
    </row>
    <row r="24" spans="1:44" ht="18" customHeight="1" x14ac:dyDescent="0.25">
      <c r="A24" s="149"/>
      <c r="F24" s="149"/>
      <c r="H24" s="117">
        <f>Werte_Auswertung!W18</f>
        <v>8</v>
      </c>
      <c r="I24" s="117" t="str">
        <f>Werte_Auswertung!X18</f>
        <v>Dezentraler/entkoppelter Betrieb</v>
      </c>
      <c r="J24" s="114">
        <f>Werte_Auswertung!AF18</f>
        <v>3</v>
      </c>
      <c r="K24" s="96">
        <f>Werte_Auswertung!AC18</f>
        <v>0</v>
      </c>
      <c r="L24" s="99"/>
      <c r="M24" s="100">
        <f>Werte_Auswertung!AG18</f>
        <v>0</v>
      </c>
      <c r="N24" s="100">
        <f>Werte_Auswertung!AH18</f>
        <v>0</v>
      </c>
      <c r="O24" s="100">
        <f>Werte_Auswertung!AI18</f>
        <v>0.66666666666666663</v>
      </c>
      <c r="P24" s="100">
        <f>Werte_Auswertung!AJ18</f>
        <v>0</v>
      </c>
      <c r="Q24" s="100">
        <f>Werte_Auswertung!AK18</f>
        <v>0.33333333333333331</v>
      </c>
      <c r="R24" s="97"/>
      <c r="S24" s="131" t="str">
        <f>Werte_Auswertung!A18</f>
        <v>VS | Resilienz-Fähigkeiten</v>
      </c>
      <c r="T24" s="97"/>
      <c r="U24" s="149"/>
      <c r="V24" s="97"/>
      <c r="W24" s="97"/>
      <c r="X24" s="97"/>
      <c r="Y24" s="97"/>
      <c r="Z24" s="97"/>
      <c r="AA24" s="97"/>
      <c r="AB24" s="97"/>
      <c r="AC24" s="97"/>
      <c r="AD24" s="97"/>
      <c r="AE24" s="97"/>
      <c r="AF24" s="97"/>
      <c r="AG24" s="97"/>
      <c r="AH24" s="97"/>
      <c r="AI24" s="97"/>
      <c r="AJ24" s="149"/>
      <c r="AN24" s="149"/>
      <c r="AP24" s="405"/>
      <c r="AR24" s="149"/>
    </row>
    <row r="25" spans="1:44" ht="18" customHeight="1" x14ac:dyDescent="0.3">
      <c r="A25" s="149"/>
      <c r="F25" s="149"/>
      <c r="H25" s="117">
        <f>Werte_Auswertung!W19</f>
        <v>9</v>
      </c>
      <c r="I25" s="117" t="str">
        <f>Werte_Auswertung!X19</f>
        <v>Verfügbarkeit von Fachkräften</v>
      </c>
      <c r="J25" s="114">
        <f>Werte_Auswertung!AF19</f>
        <v>3</v>
      </c>
      <c r="K25" s="96">
        <f>Werte_Auswertung!AC19</f>
        <v>0</v>
      </c>
      <c r="L25" s="99"/>
      <c r="M25" s="100">
        <f>Werte_Auswertung!AG19</f>
        <v>0</v>
      </c>
      <c r="N25" s="100">
        <f>Werte_Auswertung!AH19</f>
        <v>0.33333333333333331</v>
      </c>
      <c r="O25" s="100">
        <f>Werte_Auswertung!AI19</f>
        <v>0.33333333333333331</v>
      </c>
      <c r="P25" s="100">
        <f>Werte_Auswertung!AJ19</f>
        <v>0</v>
      </c>
      <c r="Q25" s="100">
        <f>Werte_Auswertung!AK19</f>
        <v>0.33333333333333331</v>
      </c>
      <c r="R25" s="97"/>
      <c r="S25" s="131" t="str">
        <f>Werte_Auswertung!A19</f>
        <v>VS | Resilienz-Fähigkeiten</v>
      </c>
      <c r="T25" s="97"/>
      <c r="U25" s="149"/>
      <c r="V25" s="97"/>
      <c r="W25" s="97"/>
      <c r="X25" s="97"/>
      <c r="Y25" s="97"/>
      <c r="Z25" s="97"/>
      <c r="AA25" s="97"/>
      <c r="AB25" s="97"/>
      <c r="AC25" s="97"/>
      <c r="AD25" s="97"/>
      <c r="AE25" s="97"/>
      <c r="AF25" s="97"/>
      <c r="AG25" s="97"/>
      <c r="AH25" s="97"/>
      <c r="AI25" s="97"/>
      <c r="AJ25" s="149"/>
      <c r="AL25" s="150" t="s">
        <v>132</v>
      </c>
      <c r="AN25" s="149"/>
      <c r="AP25" s="405"/>
      <c r="AR25" s="149"/>
    </row>
    <row r="26" spans="1:44" ht="18" customHeight="1" x14ac:dyDescent="0.4">
      <c r="A26" s="149"/>
      <c r="F26" s="149"/>
      <c r="H26" s="117">
        <f>Werte_Auswertung!W20</f>
        <v>10</v>
      </c>
      <c r="I26" s="117" t="str">
        <f>Werte_Auswertung!X20</f>
        <v>Kosten der Funktionswiederherstellung</v>
      </c>
      <c r="J26" s="114">
        <f>Werte_Auswertung!AF20</f>
        <v>3</v>
      </c>
      <c r="K26" s="96">
        <f>Werte_Auswertung!AC20</f>
        <v>1</v>
      </c>
      <c r="L26" s="99"/>
      <c r="M26" s="100">
        <f>Werte_Auswertung!AG20</f>
        <v>0</v>
      </c>
      <c r="N26" s="100">
        <f>Werte_Auswertung!AH20</f>
        <v>0.33333333333333331</v>
      </c>
      <c r="O26" s="100">
        <f>Werte_Auswertung!AI20</f>
        <v>0</v>
      </c>
      <c r="P26" s="100">
        <f>Werte_Auswertung!AJ20</f>
        <v>0.66666666666666663</v>
      </c>
      <c r="Q26" s="100">
        <f>Werte_Auswertung!AK20</f>
        <v>0</v>
      </c>
      <c r="R26" s="97"/>
      <c r="S26" s="131" t="str">
        <f>Werte_Auswertung!A20</f>
        <v>VS | Resilienz-Fähigkeiten</v>
      </c>
      <c r="T26" s="97"/>
      <c r="U26" s="149"/>
      <c r="V26" s="97"/>
      <c r="W26" s="89" t="s">
        <v>141</v>
      </c>
      <c r="X26" s="89"/>
      <c r="Y26" s="125" t="s">
        <v>115</v>
      </c>
      <c r="Z26" s="128" t="s">
        <v>70</v>
      </c>
      <c r="AA26" s="89"/>
      <c r="AB26" s="89" t="s">
        <v>128</v>
      </c>
      <c r="AC26" s="89"/>
      <c r="AD26" s="89"/>
      <c r="AE26" s="89"/>
      <c r="AF26" s="61"/>
      <c r="AG26" s="6"/>
      <c r="AH26" s="407" t="s">
        <v>65</v>
      </c>
      <c r="AI26" s="97"/>
      <c r="AJ26" s="149"/>
      <c r="AL26" s="409"/>
      <c r="AN26" s="149"/>
      <c r="AR26" s="149"/>
    </row>
    <row r="27" spans="1:44" ht="18" customHeight="1" x14ac:dyDescent="0.25">
      <c r="A27" s="149"/>
      <c r="F27" s="149"/>
      <c r="H27" s="117">
        <f>Werte_Auswertung!W21</f>
        <v>11</v>
      </c>
      <c r="I27" s="117" t="str">
        <f>Werte_Auswertung!X21</f>
        <v>Ökonomische Tragfähigkeit für Betreiber</v>
      </c>
      <c r="J27" s="114">
        <f>Werte_Auswertung!AF21</f>
        <v>3</v>
      </c>
      <c r="K27" s="96">
        <f>Werte_Auswertung!AC21</f>
        <v>1</v>
      </c>
      <c r="L27" s="99"/>
      <c r="M27" s="100">
        <f>Werte_Auswertung!AG21</f>
        <v>0</v>
      </c>
      <c r="N27" s="100">
        <f>Werte_Auswertung!AH21</f>
        <v>0.33333333333333331</v>
      </c>
      <c r="O27" s="100">
        <f>Werte_Auswertung!AI21</f>
        <v>0</v>
      </c>
      <c r="P27" s="100">
        <f>Werte_Auswertung!AJ21</f>
        <v>0.33333333333333331</v>
      </c>
      <c r="Q27" s="100">
        <f>Werte_Auswertung!AK21</f>
        <v>0.33333333333333331</v>
      </c>
      <c r="R27" s="97"/>
      <c r="S27" s="131" t="str">
        <f>Werte_Auswertung!A21</f>
        <v>WuNo | Wirtschaftlichkeit</v>
      </c>
      <c r="T27" s="97"/>
      <c r="U27" s="149"/>
      <c r="V27" s="97"/>
      <c r="W27" s="111"/>
      <c r="X27" s="111"/>
      <c r="Y27" s="126"/>
      <c r="Z27" s="8"/>
      <c r="AA27" s="111"/>
      <c r="AB27" s="216">
        <v>-2</v>
      </c>
      <c r="AC27" s="213">
        <v>-1</v>
      </c>
      <c r="AD27" s="214">
        <v>0</v>
      </c>
      <c r="AE27" s="215">
        <v>1</v>
      </c>
      <c r="AF27" s="217">
        <v>2</v>
      </c>
      <c r="AG27" s="11"/>
      <c r="AH27" s="407"/>
      <c r="AI27" s="97"/>
      <c r="AJ27" s="149"/>
      <c r="AL27" s="409"/>
      <c r="AN27" s="149"/>
      <c r="AR27" s="149"/>
    </row>
    <row r="28" spans="1:44" ht="18" customHeight="1" x14ac:dyDescent="0.25">
      <c r="A28" s="149"/>
      <c r="F28" s="149"/>
      <c r="H28" s="117" t="str">
        <f>Werte_Auswertung!W22</f>
        <v>12a</v>
      </c>
      <c r="I28" s="117" t="str">
        <f>Werte_Auswertung!X22</f>
        <v>Qualität und Quantität der Infrastrukturdienstleistung (System A)</v>
      </c>
      <c r="J28" s="114">
        <f>Werte_Auswertung!AF22</f>
        <v>3</v>
      </c>
      <c r="K28" s="96">
        <f>Werte_Auswertung!AC22</f>
        <v>1</v>
      </c>
      <c r="L28" s="99"/>
      <c r="M28" s="100">
        <f>Werte_Auswertung!AG22</f>
        <v>0</v>
      </c>
      <c r="N28" s="100">
        <f>Werte_Auswertung!AH22</f>
        <v>0.33333333333333331</v>
      </c>
      <c r="O28" s="100">
        <f>Werte_Auswertung!AI22</f>
        <v>0</v>
      </c>
      <c r="P28" s="100">
        <f>Werte_Auswertung!AJ22</f>
        <v>0.33333333333333331</v>
      </c>
      <c r="Q28" s="100">
        <f>Werte_Auswertung!AK22</f>
        <v>0.33333333333333331</v>
      </c>
      <c r="R28" s="97"/>
      <c r="S28" s="131" t="str">
        <f>Werte_Auswertung!A22</f>
        <v>WuNo | Nutzerorientierung</v>
      </c>
      <c r="T28" s="97"/>
      <c r="U28" s="149"/>
      <c r="V28" s="97"/>
      <c r="W28" s="97"/>
      <c r="X28" s="97"/>
      <c r="Y28" s="97"/>
      <c r="Z28" s="97"/>
      <c r="AA28" s="97"/>
      <c r="AB28" s="97"/>
      <c r="AC28" s="97"/>
      <c r="AD28" s="97"/>
      <c r="AE28" s="97"/>
      <c r="AH28" s="97"/>
      <c r="AI28" s="97"/>
      <c r="AJ28" s="149"/>
      <c r="AL28" s="409"/>
      <c r="AN28" s="149"/>
      <c r="AP28" s="224"/>
      <c r="AR28" s="149"/>
    </row>
    <row r="29" spans="1:44" ht="18" customHeight="1" x14ac:dyDescent="0.25">
      <c r="A29" s="149"/>
      <c r="F29" s="149"/>
      <c r="H29" s="117" t="str">
        <f>Werte_Auswertung!W23</f>
        <v>12b</v>
      </c>
      <c r="I29" s="117" t="str">
        <f>Werte_Auswertung!X23</f>
        <v>Qualität und Quantität der Infrastrukturdienstleistung (System B)</v>
      </c>
      <c r="J29" s="114">
        <f>Werte_Auswertung!AF23</f>
        <v>3</v>
      </c>
      <c r="K29" s="96">
        <f>Werte_Auswertung!AC23</f>
        <v>2</v>
      </c>
      <c r="L29" s="99"/>
      <c r="M29" s="100">
        <f>Werte_Auswertung!AG23</f>
        <v>0</v>
      </c>
      <c r="N29" s="100">
        <f>Werte_Auswertung!AH23</f>
        <v>0</v>
      </c>
      <c r="O29" s="100">
        <f>Werte_Auswertung!AI23</f>
        <v>0.33333333333333331</v>
      </c>
      <c r="P29" s="100">
        <f>Werte_Auswertung!AJ23</f>
        <v>0</v>
      </c>
      <c r="Q29" s="100">
        <f>Werte_Auswertung!AK23</f>
        <v>0.66666666666666663</v>
      </c>
      <c r="R29" s="97"/>
      <c r="S29" s="131" t="str">
        <f>Werte_Auswertung!A23</f>
        <v>WuNo | Nutzerorientierung</v>
      </c>
      <c r="T29" s="97"/>
      <c r="U29" s="149"/>
      <c r="V29" s="97"/>
      <c r="W29" s="117" t="str">
        <f>Werte_SonderAuswertung!D7</f>
        <v>1a</v>
      </c>
      <c r="X29" s="117" t="str">
        <f>Werte_SonderAuswertung!E7</f>
        <v>Leistungsfähigkeit (System A)</v>
      </c>
      <c r="Y29" s="114">
        <f>Werte_SonderAuswertung!L7</f>
        <v>3</v>
      </c>
      <c r="Z29" s="96">
        <f>Werte_SonderAuswertung!I7</f>
        <v>0</v>
      </c>
      <c r="AA29" s="99"/>
      <c r="AB29" s="100">
        <f>Werte_SonderAuswertung!M7</f>
        <v>0.33333333333333331</v>
      </c>
      <c r="AC29" s="100">
        <f>Werte_SonderAuswertung!N7</f>
        <v>0</v>
      </c>
      <c r="AD29" s="100">
        <f>Werte_SonderAuswertung!O7</f>
        <v>0.33333333333333331</v>
      </c>
      <c r="AE29" s="100">
        <f>Werte_SonderAuswertung!P7</f>
        <v>0.33333333333333331</v>
      </c>
      <c r="AF29" s="100">
        <f>Werte_SonderAuswertung!Q7</f>
        <v>0</v>
      </c>
      <c r="AG29" s="97"/>
      <c r="AH29" s="131" t="str">
        <f>Werte_SonderAuswertung!A7</f>
        <v>VS | Leistungsfähigkeit</v>
      </c>
      <c r="AI29" s="97"/>
      <c r="AJ29" s="149"/>
      <c r="AL29" s="409"/>
      <c r="AN29" s="149"/>
      <c r="AR29" s="149"/>
    </row>
    <row r="30" spans="1:44" ht="18" customHeight="1" x14ac:dyDescent="0.25">
      <c r="A30" s="149"/>
      <c r="F30" s="149"/>
      <c r="H30" s="117">
        <f>Werte_Auswertung!W24</f>
        <v>13</v>
      </c>
      <c r="I30" s="117" t="str">
        <f>Werte_Auswertung!X24</f>
        <v>Investitionsbedarf für Nutzer</v>
      </c>
      <c r="J30" s="114">
        <f>Werte_Auswertung!AF24</f>
        <v>3</v>
      </c>
      <c r="K30" s="96">
        <f>Werte_Auswertung!AC24</f>
        <v>0</v>
      </c>
      <c r="L30" s="99"/>
      <c r="M30" s="100">
        <f>Werte_Auswertung!AG24</f>
        <v>0</v>
      </c>
      <c r="N30" s="100">
        <f>Werte_Auswertung!AH24</f>
        <v>0.33333333333333331</v>
      </c>
      <c r="O30" s="100">
        <f>Werte_Auswertung!AI24</f>
        <v>0.33333333333333331</v>
      </c>
      <c r="P30" s="100">
        <f>Werte_Auswertung!AJ24</f>
        <v>0</v>
      </c>
      <c r="Q30" s="100">
        <f>Werte_Auswertung!AK24</f>
        <v>0.33333333333333331</v>
      </c>
      <c r="R30" s="97"/>
      <c r="S30" s="131" t="str">
        <f>Werte_Auswertung!A24</f>
        <v>WuNo | Nutzerorientierung</v>
      </c>
      <c r="T30" s="97"/>
      <c r="U30" s="149"/>
      <c r="V30" s="97"/>
      <c r="W30" s="117" t="str">
        <f>Werte_SonderAuswertung!D8</f>
        <v>1b</v>
      </c>
      <c r="X30" s="117" t="str">
        <f>Werte_SonderAuswertung!E8</f>
        <v>Leistungsfähigkeit (System B)</v>
      </c>
      <c r="Y30" s="114">
        <f>Werte_SonderAuswertung!L8</f>
        <v>3</v>
      </c>
      <c r="Z30" s="96">
        <f>Werte_SonderAuswertung!I8</f>
        <v>1</v>
      </c>
      <c r="AA30" s="99"/>
      <c r="AB30" s="100">
        <f>Werte_SonderAuswertung!M8</f>
        <v>0</v>
      </c>
      <c r="AC30" s="100">
        <f>Werte_SonderAuswertung!N8</f>
        <v>0.33333333333333331</v>
      </c>
      <c r="AD30" s="100">
        <f>Werte_SonderAuswertung!O8</f>
        <v>0</v>
      </c>
      <c r="AE30" s="100">
        <f>Werte_SonderAuswertung!P8</f>
        <v>0.33333333333333331</v>
      </c>
      <c r="AF30" s="100">
        <f>Werte_SonderAuswertung!Q8</f>
        <v>0.33333333333333331</v>
      </c>
      <c r="AG30" s="97"/>
      <c r="AH30" s="131" t="str">
        <f>Werte_SonderAuswertung!A8</f>
        <v>VS | Leistungsfähigkeit</v>
      </c>
      <c r="AI30" s="97"/>
      <c r="AJ30" s="149"/>
      <c r="AL30" s="409"/>
      <c r="AN30" s="149"/>
      <c r="AR30" s="149"/>
    </row>
    <row r="31" spans="1:44" ht="18" customHeight="1" x14ac:dyDescent="0.25">
      <c r="A31" s="149"/>
      <c r="F31" s="149"/>
      <c r="H31" s="117">
        <f>Werte_Auswertung!W25</f>
        <v>14</v>
      </c>
      <c r="I31" s="117" t="str">
        <f>Werte_Auswertung!X25</f>
        <v>Erforderliche Nutzerkompetenz</v>
      </c>
      <c r="J31" s="114">
        <f>Werte_Auswertung!AF25</f>
        <v>3</v>
      </c>
      <c r="K31" s="96">
        <f>Werte_Auswertung!AC25</f>
        <v>0</v>
      </c>
      <c r="L31" s="99"/>
      <c r="M31" s="100">
        <f>Werte_Auswertung!AG25</f>
        <v>0</v>
      </c>
      <c r="N31" s="100">
        <f>Werte_Auswertung!AH25</f>
        <v>0</v>
      </c>
      <c r="O31" s="100">
        <f>Werte_Auswertung!AI25</f>
        <v>0.66666666666666663</v>
      </c>
      <c r="P31" s="100">
        <f>Werte_Auswertung!AJ25</f>
        <v>0.33333333333333331</v>
      </c>
      <c r="Q31" s="100">
        <f>Werte_Auswertung!AK25</f>
        <v>0</v>
      </c>
      <c r="R31" s="97"/>
      <c r="S31" s="131" t="str">
        <f>Werte_Auswertung!A25</f>
        <v>WuNo | Nutzerorientierung</v>
      </c>
      <c r="T31" s="97"/>
      <c r="U31" s="149"/>
      <c r="V31" s="97"/>
      <c r="W31" s="117" t="str">
        <f>Werte_SonderAuswertung!D9</f>
        <v/>
      </c>
      <c r="X31" s="117" t="str">
        <f>Werte_SonderAuswertung!E9</f>
        <v/>
      </c>
      <c r="Y31" s="114" t="str">
        <f>Werte_SonderAuswertung!L9</f>
        <v/>
      </c>
      <c r="Z31" s="96" t="str">
        <f>Werte_SonderAuswertung!I9</f>
        <v/>
      </c>
      <c r="AA31" s="99"/>
      <c r="AB31" s="100" t="str">
        <f>Werte_SonderAuswertung!M9</f>
        <v/>
      </c>
      <c r="AC31" s="100" t="str">
        <f>Werte_SonderAuswertung!N9</f>
        <v/>
      </c>
      <c r="AD31" s="100" t="str">
        <f>Werte_SonderAuswertung!O9</f>
        <v/>
      </c>
      <c r="AE31" s="100" t="str">
        <f>Werte_SonderAuswertung!P9</f>
        <v/>
      </c>
      <c r="AF31" s="100" t="str">
        <f>Werte_SonderAuswertung!Q9</f>
        <v/>
      </c>
      <c r="AG31" s="97"/>
      <c r="AH31" s="131" t="str">
        <f>Werte_SonderAuswertung!A9</f>
        <v/>
      </c>
      <c r="AI31" s="97"/>
      <c r="AJ31" s="149"/>
      <c r="AL31" s="409"/>
      <c r="AN31" s="149"/>
      <c r="AR31" s="149"/>
    </row>
    <row r="32" spans="1:44" ht="18" customHeight="1" x14ac:dyDescent="0.25">
      <c r="A32" s="149"/>
      <c r="F32" s="149"/>
      <c r="H32" s="117" t="str">
        <f>Werte_Auswertung!W26</f>
        <v>15a</v>
      </c>
      <c r="I32" s="117" t="str">
        <f>Werte_Auswertung!X26</f>
        <v>Endverbraucherpreis (System A)</v>
      </c>
      <c r="J32" s="114">
        <f>Werte_Auswertung!AF26</f>
        <v>3</v>
      </c>
      <c r="K32" s="96">
        <f>Werte_Auswertung!AC26</f>
        <v>-1</v>
      </c>
      <c r="L32" s="99"/>
      <c r="M32" s="100">
        <f>Werte_Auswertung!AG26</f>
        <v>0.33333333333333331</v>
      </c>
      <c r="N32" s="100">
        <f>Werte_Auswertung!AH26</f>
        <v>0.33333333333333331</v>
      </c>
      <c r="O32" s="100">
        <f>Werte_Auswertung!AI26</f>
        <v>0.33333333333333331</v>
      </c>
      <c r="P32" s="100">
        <f>Werte_Auswertung!AJ26</f>
        <v>0</v>
      </c>
      <c r="Q32" s="100">
        <f>Werte_Auswertung!AK26</f>
        <v>0</v>
      </c>
      <c r="R32" s="97"/>
      <c r="S32" s="131" t="str">
        <f>Werte_Auswertung!A26</f>
        <v>WuNo | Nutzerorientierung</v>
      </c>
      <c r="T32" s="97"/>
      <c r="U32" s="149"/>
      <c r="V32" s="97"/>
      <c r="W32" s="117" t="str">
        <f>Werte_SonderAuswertung!D10</f>
        <v/>
      </c>
      <c r="X32" s="117" t="str">
        <f>Werte_SonderAuswertung!E10</f>
        <v/>
      </c>
      <c r="Y32" s="114" t="str">
        <f>Werte_SonderAuswertung!L10</f>
        <v/>
      </c>
      <c r="Z32" s="96" t="str">
        <f>Werte_SonderAuswertung!I10</f>
        <v/>
      </c>
      <c r="AA32" s="99"/>
      <c r="AB32" s="100" t="str">
        <f>Werte_SonderAuswertung!M10</f>
        <v/>
      </c>
      <c r="AC32" s="100" t="str">
        <f>Werte_SonderAuswertung!N10</f>
        <v/>
      </c>
      <c r="AD32" s="100" t="str">
        <f>Werte_SonderAuswertung!O10</f>
        <v/>
      </c>
      <c r="AE32" s="100" t="str">
        <f>Werte_SonderAuswertung!P10</f>
        <v/>
      </c>
      <c r="AF32" s="100" t="str">
        <f>Werte_SonderAuswertung!Q10</f>
        <v/>
      </c>
      <c r="AG32" s="97"/>
      <c r="AH32" s="131" t="str">
        <f>Werte_SonderAuswertung!A10</f>
        <v/>
      </c>
      <c r="AI32" s="97"/>
      <c r="AJ32" s="149"/>
      <c r="AL32" s="409"/>
      <c r="AN32" s="149"/>
      <c r="AR32" s="149"/>
    </row>
    <row r="33" spans="1:44" ht="18" customHeight="1" x14ac:dyDescent="0.25">
      <c r="A33" s="149"/>
      <c r="F33" s="149"/>
      <c r="H33" s="117" t="str">
        <f>Werte_Auswertung!W27</f>
        <v>15b</v>
      </c>
      <c r="I33" s="117" t="str">
        <f>Werte_Auswertung!X27</f>
        <v>Endverbraucherpreis (System B)</v>
      </c>
      <c r="J33" s="114">
        <f>Werte_Auswertung!AF27</f>
        <v>3</v>
      </c>
      <c r="K33" s="96">
        <f>Werte_Auswertung!AC27</f>
        <v>1</v>
      </c>
      <c r="L33" s="99"/>
      <c r="M33" s="100">
        <f>Werte_Auswertung!AG27</f>
        <v>0</v>
      </c>
      <c r="N33" s="100">
        <f>Werte_Auswertung!AH27</f>
        <v>0.33333333333333331</v>
      </c>
      <c r="O33" s="100">
        <f>Werte_Auswertung!AI27</f>
        <v>0</v>
      </c>
      <c r="P33" s="100">
        <f>Werte_Auswertung!AJ27</f>
        <v>0.33333333333333331</v>
      </c>
      <c r="Q33" s="100">
        <f>Werte_Auswertung!AK27</f>
        <v>0.33333333333333331</v>
      </c>
      <c r="R33" s="97"/>
      <c r="S33" s="131" t="str">
        <f>Werte_Auswertung!A27</f>
        <v>WuNo | Nutzerorientierung</v>
      </c>
      <c r="T33" s="97"/>
      <c r="U33" s="149"/>
      <c r="V33" s="97"/>
      <c r="W33" s="117" t="str">
        <f>Werte_SonderAuswertung!D11</f>
        <v/>
      </c>
      <c r="X33" s="117" t="str">
        <f>Werte_SonderAuswertung!E11</f>
        <v/>
      </c>
      <c r="Y33" s="114" t="str">
        <f>Werte_SonderAuswertung!L11</f>
        <v/>
      </c>
      <c r="Z33" s="96" t="str">
        <f>Werte_SonderAuswertung!I11</f>
        <v/>
      </c>
      <c r="AA33" s="99"/>
      <c r="AB33" s="100" t="str">
        <f>Werte_SonderAuswertung!M11</f>
        <v/>
      </c>
      <c r="AC33" s="100" t="str">
        <f>Werte_SonderAuswertung!N11</f>
        <v/>
      </c>
      <c r="AD33" s="100" t="str">
        <f>Werte_SonderAuswertung!O11</f>
        <v/>
      </c>
      <c r="AE33" s="100" t="str">
        <f>Werte_SonderAuswertung!P11</f>
        <v/>
      </c>
      <c r="AF33" s="100" t="str">
        <f>Werte_SonderAuswertung!Q11</f>
        <v/>
      </c>
      <c r="AG33" s="97"/>
      <c r="AH33" s="131" t="str">
        <f>Werte_SonderAuswertung!A11</f>
        <v/>
      </c>
      <c r="AI33" s="97"/>
      <c r="AJ33" s="149"/>
      <c r="AL33" s="409"/>
      <c r="AN33" s="149"/>
      <c r="AR33" s="149"/>
    </row>
    <row r="34" spans="1:44" ht="18" customHeight="1" x14ac:dyDescent="0.25">
      <c r="A34" s="149"/>
      <c r="F34" s="149"/>
      <c r="H34" s="117">
        <f>Werte_Auswertung!W28</f>
        <v>16</v>
      </c>
      <c r="I34" s="117" t="str">
        <f>Werte_Auswertung!X28</f>
        <v>Primärenergieverbrauch</v>
      </c>
      <c r="J34" s="114">
        <f>Werte_Auswertung!AF28</f>
        <v>3</v>
      </c>
      <c r="K34" s="96">
        <f>Werte_Auswertung!AC28</f>
        <v>1</v>
      </c>
      <c r="L34" s="99"/>
      <c r="M34" s="100">
        <f>Werte_Auswertung!AG28</f>
        <v>0</v>
      </c>
      <c r="N34" s="100">
        <f>Werte_Auswertung!AH28</f>
        <v>0.33333333333333331</v>
      </c>
      <c r="O34" s="100">
        <f>Werte_Auswertung!AI28</f>
        <v>0</v>
      </c>
      <c r="P34" s="100">
        <f>Werte_Auswertung!AJ28</f>
        <v>0.66666666666666663</v>
      </c>
      <c r="Q34" s="100">
        <f>Werte_Auswertung!AK28</f>
        <v>0</v>
      </c>
      <c r="R34" s="97"/>
      <c r="S34" s="131" t="str">
        <f>Werte_Auswertung!A28</f>
        <v>Rsch | Energie</v>
      </c>
      <c r="T34" s="97"/>
      <c r="U34" s="149"/>
      <c r="V34" s="97"/>
      <c r="W34" s="117" t="str">
        <f>Werte_SonderAuswertung!D12</f>
        <v/>
      </c>
      <c r="X34" s="117" t="str">
        <f>Werte_SonderAuswertung!E12</f>
        <v/>
      </c>
      <c r="Y34" s="114" t="str">
        <f>Werte_SonderAuswertung!L12</f>
        <v/>
      </c>
      <c r="Z34" s="96" t="str">
        <f>Werte_SonderAuswertung!I12</f>
        <v/>
      </c>
      <c r="AA34" s="99"/>
      <c r="AB34" s="100" t="str">
        <f>Werte_SonderAuswertung!M12</f>
        <v/>
      </c>
      <c r="AC34" s="100" t="str">
        <f>Werte_SonderAuswertung!N12</f>
        <v/>
      </c>
      <c r="AD34" s="100" t="str">
        <f>Werte_SonderAuswertung!O12</f>
        <v/>
      </c>
      <c r="AE34" s="100" t="str">
        <f>Werte_SonderAuswertung!P12</f>
        <v/>
      </c>
      <c r="AF34" s="100" t="str">
        <f>Werte_SonderAuswertung!Q12</f>
        <v/>
      </c>
      <c r="AG34" s="97"/>
      <c r="AH34" s="131" t="str">
        <f>Werte_SonderAuswertung!A12</f>
        <v/>
      </c>
      <c r="AI34" s="97"/>
      <c r="AJ34" s="149"/>
      <c r="AN34" s="149"/>
      <c r="AR34" s="149"/>
    </row>
    <row r="35" spans="1:44" ht="18" customHeight="1" x14ac:dyDescent="0.25">
      <c r="A35" s="149"/>
      <c r="F35" s="149"/>
      <c r="H35" s="117">
        <f>Werte_Auswertung!W29</f>
        <v>17</v>
      </c>
      <c r="I35" s="117" t="str">
        <f>Werte_Auswertung!X29</f>
        <v xml:space="preserve">Endenergieverbrauch </v>
      </c>
      <c r="J35" s="114">
        <f>Werte_Auswertung!AF29</f>
        <v>3</v>
      </c>
      <c r="K35" s="96">
        <f>Werte_Auswertung!AC29</f>
        <v>1</v>
      </c>
      <c r="L35" s="99"/>
      <c r="M35" s="100">
        <f>Werte_Auswertung!AG29</f>
        <v>0</v>
      </c>
      <c r="N35" s="100">
        <f>Werte_Auswertung!AH29</f>
        <v>0.33333333333333331</v>
      </c>
      <c r="O35" s="100">
        <f>Werte_Auswertung!AI29</f>
        <v>0</v>
      </c>
      <c r="P35" s="100">
        <f>Werte_Auswertung!AJ29</f>
        <v>0.33333333333333331</v>
      </c>
      <c r="Q35" s="100">
        <f>Werte_Auswertung!AK29</f>
        <v>0.33333333333333331</v>
      </c>
      <c r="R35" s="97"/>
      <c r="S35" s="131" t="str">
        <f>Werte_Auswertung!A29</f>
        <v>Rsch | Energie</v>
      </c>
      <c r="T35" s="97"/>
      <c r="U35" s="149"/>
      <c r="V35" s="97"/>
      <c r="W35" s="117" t="str">
        <f>Werte_SonderAuswertung!D13</f>
        <v/>
      </c>
      <c r="X35" s="117" t="str">
        <f>Werte_SonderAuswertung!E13</f>
        <v/>
      </c>
      <c r="Y35" s="114" t="str">
        <f>Werte_SonderAuswertung!L13</f>
        <v/>
      </c>
      <c r="Z35" s="96" t="str">
        <f>Werte_SonderAuswertung!I13</f>
        <v/>
      </c>
      <c r="AA35" s="99"/>
      <c r="AB35" s="100" t="str">
        <f>Werte_SonderAuswertung!M13</f>
        <v/>
      </c>
      <c r="AC35" s="100" t="str">
        <f>Werte_SonderAuswertung!N13</f>
        <v/>
      </c>
      <c r="AD35" s="100" t="str">
        <f>Werte_SonderAuswertung!O13</f>
        <v/>
      </c>
      <c r="AE35" s="100" t="str">
        <f>Werte_SonderAuswertung!P13</f>
        <v/>
      </c>
      <c r="AF35" s="100" t="str">
        <f>Werte_SonderAuswertung!Q13</f>
        <v/>
      </c>
      <c r="AG35" s="97"/>
      <c r="AH35" s="131" t="str">
        <f>Werte_SonderAuswertung!A13</f>
        <v/>
      </c>
      <c r="AI35" s="97"/>
      <c r="AJ35" s="149"/>
      <c r="AN35" s="149"/>
      <c r="AR35" s="149"/>
    </row>
    <row r="36" spans="1:44" ht="18" customHeight="1" x14ac:dyDescent="0.25">
      <c r="A36" s="149"/>
      <c r="F36" s="149"/>
      <c r="H36" s="117">
        <f>Werte_Auswertung!W30</f>
        <v>18</v>
      </c>
      <c r="I36" s="117" t="str">
        <f>Werte_Auswertung!X30</f>
        <v>Flächeninanspruchnahme</v>
      </c>
      <c r="J36" s="114">
        <f>Werte_Auswertung!AF30</f>
        <v>3</v>
      </c>
      <c r="K36" s="96">
        <f>Werte_Auswertung!AC30</f>
        <v>2</v>
      </c>
      <c r="L36" s="99"/>
      <c r="M36" s="100">
        <f>Werte_Auswertung!AG30</f>
        <v>0</v>
      </c>
      <c r="N36" s="100">
        <f>Werte_Auswertung!AH30</f>
        <v>0</v>
      </c>
      <c r="O36" s="100">
        <f>Werte_Auswertung!AI30</f>
        <v>0</v>
      </c>
      <c r="P36" s="100">
        <f>Werte_Auswertung!AJ30</f>
        <v>0</v>
      </c>
      <c r="Q36" s="100">
        <f>Werte_Auswertung!AK30</f>
        <v>1</v>
      </c>
      <c r="R36" s="97"/>
      <c r="S36" s="131" t="str">
        <f>Werte_Auswertung!A30</f>
        <v>Rsch | Fläche und Boden</v>
      </c>
      <c r="T36" s="97"/>
      <c r="U36" s="149"/>
      <c r="V36" s="97"/>
      <c r="W36" s="117" t="str">
        <f>Werte_SonderAuswertung!D14</f>
        <v/>
      </c>
      <c r="X36" s="117" t="str">
        <f>Werte_SonderAuswertung!E14</f>
        <v/>
      </c>
      <c r="Y36" s="114" t="str">
        <f>Werte_SonderAuswertung!L14</f>
        <v/>
      </c>
      <c r="Z36" s="96" t="str">
        <f>Werte_SonderAuswertung!I14</f>
        <v/>
      </c>
      <c r="AA36" s="99"/>
      <c r="AB36" s="100" t="str">
        <f>Werte_SonderAuswertung!M14</f>
        <v/>
      </c>
      <c r="AC36" s="100" t="str">
        <f>Werte_SonderAuswertung!N14</f>
        <v/>
      </c>
      <c r="AD36" s="100" t="str">
        <f>Werte_SonderAuswertung!O14</f>
        <v/>
      </c>
      <c r="AE36" s="100" t="str">
        <f>Werte_SonderAuswertung!P14</f>
        <v/>
      </c>
      <c r="AF36" s="100" t="str">
        <f>Werte_SonderAuswertung!Q14</f>
        <v/>
      </c>
      <c r="AG36" s="97"/>
      <c r="AH36" s="131" t="str">
        <f>Werte_SonderAuswertung!A14</f>
        <v/>
      </c>
      <c r="AI36" s="97"/>
      <c r="AJ36" s="149"/>
      <c r="AN36" s="149"/>
      <c r="AR36" s="149"/>
    </row>
    <row r="37" spans="1:44" ht="18" customHeight="1" x14ac:dyDescent="0.25">
      <c r="A37" s="149"/>
      <c r="F37" s="149"/>
      <c r="H37" s="117">
        <f>Werte_Auswertung!W31</f>
        <v>19</v>
      </c>
      <c r="I37" s="117" t="str">
        <f>Werte_Auswertung!X31</f>
        <v>Schädliche Bodenveränderungen</v>
      </c>
      <c r="J37" s="114">
        <f>Werte_Auswertung!AF31</f>
        <v>3</v>
      </c>
      <c r="K37" s="96">
        <f>Werte_Auswertung!AC31</f>
        <v>2</v>
      </c>
      <c r="L37" s="99"/>
      <c r="M37" s="100">
        <f>Werte_Auswertung!AG31</f>
        <v>0</v>
      </c>
      <c r="N37" s="100">
        <f>Werte_Auswertung!AH31</f>
        <v>0</v>
      </c>
      <c r="O37" s="100">
        <f>Werte_Auswertung!AI31</f>
        <v>0.33333333333333331</v>
      </c>
      <c r="P37" s="100">
        <f>Werte_Auswertung!AJ31</f>
        <v>0</v>
      </c>
      <c r="Q37" s="100">
        <f>Werte_Auswertung!AK31</f>
        <v>0.66666666666666663</v>
      </c>
      <c r="R37" s="97"/>
      <c r="S37" s="131" t="str">
        <f>Werte_Auswertung!A31</f>
        <v>Rsch | Fläche und Boden</v>
      </c>
      <c r="T37" s="97"/>
      <c r="U37" s="149"/>
      <c r="V37" s="97"/>
      <c r="W37" s="117" t="str">
        <f>Werte_SonderAuswertung!D15</f>
        <v/>
      </c>
      <c r="X37" s="117" t="str">
        <f>Werte_SonderAuswertung!E15</f>
        <v/>
      </c>
      <c r="Y37" s="114" t="str">
        <f>Werte_SonderAuswertung!L15</f>
        <v/>
      </c>
      <c r="Z37" s="96" t="str">
        <f>Werte_SonderAuswertung!I15</f>
        <v/>
      </c>
      <c r="AA37" s="99"/>
      <c r="AB37" s="100" t="str">
        <f>Werte_SonderAuswertung!M15</f>
        <v/>
      </c>
      <c r="AC37" s="100" t="str">
        <f>Werte_SonderAuswertung!N15</f>
        <v/>
      </c>
      <c r="AD37" s="100" t="str">
        <f>Werte_SonderAuswertung!O15</f>
        <v/>
      </c>
      <c r="AE37" s="100" t="str">
        <f>Werte_SonderAuswertung!P15</f>
        <v/>
      </c>
      <c r="AF37" s="100" t="str">
        <f>Werte_SonderAuswertung!Q15</f>
        <v/>
      </c>
      <c r="AG37" s="97"/>
      <c r="AH37" s="131" t="str">
        <f>Werte_SonderAuswertung!A15</f>
        <v/>
      </c>
      <c r="AI37" s="97"/>
      <c r="AJ37" s="149"/>
      <c r="AN37" s="149"/>
      <c r="AR37" s="149"/>
    </row>
    <row r="38" spans="1:44" ht="18" customHeight="1" x14ac:dyDescent="0.25">
      <c r="A38" s="149"/>
      <c r="F38" s="149"/>
      <c r="H38" s="117">
        <f>Werte_Auswertung!W32</f>
        <v>20</v>
      </c>
      <c r="I38" s="117" t="str">
        <f>Werte_Auswertung!X32</f>
        <v>Rohstoffbedarf</v>
      </c>
      <c r="J38" s="114">
        <f>Werte_Auswertung!AF32</f>
        <v>3</v>
      </c>
      <c r="K38" s="96">
        <f>Werte_Auswertung!AC32</f>
        <v>2</v>
      </c>
      <c r="L38" s="99"/>
      <c r="M38" s="100">
        <f>Werte_Auswertung!AG32</f>
        <v>0</v>
      </c>
      <c r="N38" s="100">
        <f>Werte_Auswertung!AH32</f>
        <v>0</v>
      </c>
      <c r="O38" s="100">
        <f>Werte_Auswertung!AI32</f>
        <v>0</v>
      </c>
      <c r="P38" s="100">
        <f>Werte_Auswertung!AJ32</f>
        <v>0.33333333333333331</v>
      </c>
      <c r="Q38" s="100">
        <f>Werte_Auswertung!AK32</f>
        <v>0.66666666666666663</v>
      </c>
      <c r="R38" s="97"/>
      <c r="S38" s="131" t="str">
        <f>Werte_Auswertung!A32</f>
        <v>Rsch | Rohstoffe</v>
      </c>
      <c r="T38" s="97"/>
      <c r="U38" s="149"/>
      <c r="V38" s="97"/>
      <c r="W38" s="117" t="str">
        <f>Werte_SonderAuswertung!D16</f>
        <v/>
      </c>
      <c r="X38" s="117" t="str">
        <f>Werte_SonderAuswertung!E16</f>
        <v/>
      </c>
      <c r="Y38" s="114" t="str">
        <f>Werte_SonderAuswertung!L16</f>
        <v/>
      </c>
      <c r="Z38" s="96" t="str">
        <f>Werte_SonderAuswertung!I16</f>
        <v/>
      </c>
      <c r="AA38" s="99"/>
      <c r="AB38" s="100" t="str">
        <f>Werte_SonderAuswertung!M16</f>
        <v/>
      </c>
      <c r="AC38" s="100" t="str">
        <f>Werte_SonderAuswertung!N16</f>
        <v/>
      </c>
      <c r="AD38" s="100" t="str">
        <f>Werte_SonderAuswertung!O16</f>
        <v/>
      </c>
      <c r="AE38" s="100" t="str">
        <f>Werte_SonderAuswertung!P16</f>
        <v/>
      </c>
      <c r="AF38" s="100" t="str">
        <f>Werte_SonderAuswertung!Q16</f>
        <v/>
      </c>
      <c r="AG38" s="97"/>
      <c r="AH38" s="131" t="str">
        <f>Werte_SonderAuswertung!A16</f>
        <v/>
      </c>
      <c r="AI38" s="97"/>
      <c r="AJ38" s="149"/>
      <c r="AN38" s="149"/>
      <c r="AR38" s="149"/>
    </row>
    <row r="39" spans="1:44" ht="18" customHeight="1" x14ac:dyDescent="0.25">
      <c r="A39" s="149"/>
      <c r="F39" s="149"/>
      <c r="H39" s="117">
        <f>Werte_Auswertung!W33</f>
        <v>21</v>
      </c>
      <c r="I39" s="117" t="str">
        <f>Werte_Auswertung!X33</f>
        <v>Abhängigkeit von kritischen Rohstoffen</v>
      </c>
      <c r="J39" s="114">
        <f>Werte_Auswertung!AF33</f>
        <v>3</v>
      </c>
      <c r="K39" s="96">
        <f>Werte_Auswertung!AC33</f>
        <v>1</v>
      </c>
      <c r="L39" s="99"/>
      <c r="M39" s="100">
        <f>Werte_Auswertung!AG33</f>
        <v>0</v>
      </c>
      <c r="N39" s="100">
        <f>Werte_Auswertung!AH33</f>
        <v>0.33333333333333331</v>
      </c>
      <c r="O39" s="100">
        <f>Werte_Auswertung!AI33</f>
        <v>0</v>
      </c>
      <c r="P39" s="100">
        <f>Werte_Auswertung!AJ33</f>
        <v>0.33333333333333331</v>
      </c>
      <c r="Q39" s="100">
        <f>Werte_Auswertung!AK33</f>
        <v>0.33333333333333331</v>
      </c>
      <c r="R39" s="97"/>
      <c r="S39" s="131" t="str">
        <f>Werte_Auswertung!A33</f>
        <v>Rsch | Rohstoffe</v>
      </c>
      <c r="T39" s="97"/>
      <c r="U39" s="149"/>
      <c r="V39" s="97"/>
      <c r="W39" s="117" t="str">
        <f>Werte_SonderAuswertung!D17</f>
        <v/>
      </c>
      <c r="X39" s="117" t="str">
        <f>Werte_SonderAuswertung!E17</f>
        <v/>
      </c>
      <c r="Y39" s="114" t="str">
        <f>Werte_SonderAuswertung!L17</f>
        <v/>
      </c>
      <c r="Z39" s="96" t="str">
        <f>Werte_SonderAuswertung!I17</f>
        <v/>
      </c>
      <c r="AA39" s="99"/>
      <c r="AB39" s="100" t="str">
        <f>Werte_SonderAuswertung!M17</f>
        <v/>
      </c>
      <c r="AC39" s="100" t="str">
        <f>Werte_SonderAuswertung!N17</f>
        <v/>
      </c>
      <c r="AD39" s="100" t="str">
        <f>Werte_SonderAuswertung!O17</f>
        <v/>
      </c>
      <c r="AE39" s="100" t="str">
        <f>Werte_SonderAuswertung!P17</f>
        <v/>
      </c>
      <c r="AF39" s="100" t="str">
        <f>Werte_SonderAuswertung!Q17</f>
        <v/>
      </c>
      <c r="AG39" s="97"/>
      <c r="AH39" s="131" t="str">
        <f>Werte_SonderAuswertung!A17</f>
        <v/>
      </c>
      <c r="AI39" s="97"/>
      <c r="AJ39" s="149"/>
      <c r="AN39" s="149"/>
      <c r="AR39" s="149"/>
    </row>
    <row r="40" spans="1:44" ht="18" customHeight="1" x14ac:dyDescent="0.25">
      <c r="A40" s="149"/>
      <c r="F40" s="149"/>
      <c r="H40" s="117">
        <f>Werte_Auswertung!W34</f>
        <v>22</v>
      </c>
      <c r="I40" s="117" t="str">
        <f>Werte_Auswertung!X34</f>
        <v>Wasserverbrauch</v>
      </c>
      <c r="J40" s="114">
        <f>Werte_Auswertung!AF34</f>
        <v>3</v>
      </c>
      <c r="K40" s="96">
        <f>Werte_Auswertung!AC34</f>
        <v>1</v>
      </c>
      <c r="L40" s="99"/>
      <c r="M40" s="100">
        <f>Werte_Auswertung!AG34</f>
        <v>0</v>
      </c>
      <c r="N40" s="100">
        <f>Werte_Auswertung!AH34</f>
        <v>0.33333333333333331</v>
      </c>
      <c r="O40" s="100">
        <f>Werte_Auswertung!AI34</f>
        <v>0</v>
      </c>
      <c r="P40" s="100">
        <f>Werte_Auswertung!AJ34</f>
        <v>0.33333333333333331</v>
      </c>
      <c r="Q40" s="100">
        <f>Werte_Auswertung!AK34</f>
        <v>0.33333333333333331</v>
      </c>
      <c r="R40" s="97"/>
      <c r="S40" s="131" t="str">
        <f>Werte_Auswertung!A34</f>
        <v>Rsch | Wasser und Gewässer</v>
      </c>
      <c r="T40" s="97"/>
      <c r="U40" s="149"/>
      <c r="V40" s="97"/>
      <c r="W40" s="117" t="str">
        <f>Werte_SonderAuswertung!D18</f>
        <v/>
      </c>
      <c r="X40" s="117" t="str">
        <f>Werte_SonderAuswertung!E18</f>
        <v/>
      </c>
      <c r="Y40" s="114" t="str">
        <f>Werte_SonderAuswertung!L18</f>
        <v/>
      </c>
      <c r="Z40" s="96" t="str">
        <f>Werte_SonderAuswertung!I18</f>
        <v/>
      </c>
      <c r="AA40" s="99"/>
      <c r="AB40" s="100" t="str">
        <f>Werte_SonderAuswertung!M18</f>
        <v/>
      </c>
      <c r="AC40" s="100" t="str">
        <f>Werte_SonderAuswertung!N18</f>
        <v/>
      </c>
      <c r="AD40" s="100" t="str">
        <f>Werte_SonderAuswertung!O18</f>
        <v/>
      </c>
      <c r="AE40" s="100" t="str">
        <f>Werte_SonderAuswertung!P18</f>
        <v/>
      </c>
      <c r="AF40" s="100" t="str">
        <f>Werte_SonderAuswertung!Q18</f>
        <v/>
      </c>
      <c r="AG40" s="97"/>
      <c r="AH40" s="131" t="str">
        <f>Werte_SonderAuswertung!A18</f>
        <v/>
      </c>
      <c r="AI40" s="97"/>
      <c r="AJ40" s="149"/>
      <c r="AN40" s="149"/>
      <c r="AR40" s="149"/>
    </row>
    <row r="41" spans="1:44" ht="18" customHeight="1" x14ac:dyDescent="0.25">
      <c r="A41" s="149"/>
      <c r="F41" s="149"/>
      <c r="H41" s="117">
        <f>Werte_Auswertung!W35</f>
        <v>23</v>
      </c>
      <c r="I41" s="117" t="str">
        <f>Werte_Auswertung!X35</f>
        <v>Gewässerqualität</v>
      </c>
      <c r="J41" s="114">
        <f>Werte_Auswertung!AF35</f>
        <v>3</v>
      </c>
      <c r="K41" s="96">
        <f>Werte_Auswertung!AC35</f>
        <v>0</v>
      </c>
      <c r="L41" s="99"/>
      <c r="M41" s="100">
        <f>Werte_Auswertung!AG35</f>
        <v>0</v>
      </c>
      <c r="N41" s="100">
        <f>Werte_Auswertung!AH35</f>
        <v>0.33333333333333331</v>
      </c>
      <c r="O41" s="100">
        <f>Werte_Auswertung!AI35</f>
        <v>0.33333333333333331</v>
      </c>
      <c r="P41" s="100">
        <f>Werte_Auswertung!AJ35</f>
        <v>0.33333333333333331</v>
      </c>
      <c r="Q41" s="100">
        <f>Werte_Auswertung!AK35</f>
        <v>0</v>
      </c>
      <c r="R41" s="97"/>
      <c r="S41" s="131" t="str">
        <f>Werte_Auswertung!A35</f>
        <v>Rsch | Wasser und Gewässer</v>
      </c>
      <c r="T41" s="97"/>
      <c r="U41" s="149"/>
      <c r="V41" s="97"/>
      <c r="W41" s="117" t="str">
        <f>Werte_SonderAuswertung!D19</f>
        <v/>
      </c>
      <c r="X41" s="117" t="str">
        <f>Werte_SonderAuswertung!E19</f>
        <v/>
      </c>
      <c r="Y41" s="114" t="str">
        <f>Werte_SonderAuswertung!L19</f>
        <v/>
      </c>
      <c r="Z41" s="96" t="str">
        <f>Werte_SonderAuswertung!I19</f>
        <v/>
      </c>
      <c r="AA41" s="99"/>
      <c r="AB41" s="100" t="str">
        <f>Werte_SonderAuswertung!M19</f>
        <v/>
      </c>
      <c r="AC41" s="100" t="str">
        <f>Werte_SonderAuswertung!N19</f>
        <v/>
      </c>
      <c r="AD41" s="100" t="str">
        <f>Werte_SonderAuswertung!O19</f>
        <v/>
      </c>
      <c r="AE41" s="100" t="str">
        <f>Werte_SonderAuswertung!P19</f>
        <v/>
      </c>
      <c r="AF41" s="100" t="str">
        <f>Werte_SonderAuswertung!Q19</f>
        <v/>
      </c>
      <c r="AG41" s="97"/>
      <c r="AH41" s="131" t="str">
        <f>Werte_SonderAuswertung!A19</f>
        <v/>
      </c>
      <c r="AI41" s="97"/>
      <c r="AJ41" s="149"/>
      <c r="AN41" s="149"/>
      <c r="AR41" s="149"/>
    </row>
    <row r="42" spans="1:44" ht="18" customHeight="1" x14ac:dyDescent="0.25">
      <c r="A42" s="149"/>
      <c r="F42" s="149"/>
      <c r="H42" s="117">
        <f>Werte_Auswertung!W36</f>
        <v>24</v>
      </c>
      <c r="I42" s="117" t="str">
        <f>Werte_Auswertung!X36</f>
        <v>Treibhausgasemissionen</v>
      </c>
      <c r="J42" s="114">
        <f>Werte_Auswertung!AF36</f>
        <v>3</v>
      </c>
      <c r="K42" s="96">
        <f>Werte_Auswertung!AC36</f>
        <v>0</v>
      </c>
      <c r="L42" s="99"/>
      <c r="M42" s="100">
        <f>Werte_Auswertung!AG36</f>
        <v>0</v>
      </c>
      <c r="N42" s="100">
        <f>Werte_Auswertung!AH36</f>
        <v>0.33333333333333331</v>
      </c>
      <c r="O42" s="100">
        <f>Werte_Auswertung!AI36</f>
        <v>0.66666666666666663</v>
      </c>
      <c r="P42" s="100">
        <f>Werte_Auswertung!AJ36</f>
        <v>0</v>
      </c>
      <c r="Q42" s="100">
        <f>Werte_Auswertung!AK36</f>
        <v>0</v>
      </c>
      <c r="R42" s="97"/>
      <c r="S42" s="131" t="str">
        <f>Werte_Auswertung!A36</f>
        <v>Rsch | Emissionen und Abfall</v>
      </c>
      <c r="T42" s="97"/>
      <c r="U42" s="149"/>
      <c r="V42" s="97"/>
      <c r="W42" s="117" t="str">
        <f>Werte_SonderAuswertung!D20</f>
        <v/>
      </c>
      <c r="X42" s="117" t="str">
        <f>Werte_SonderAuswertung!E20</f>
        <v/>
      </c>
      <c r="Y42" s="114" t="str">
        <f>Werte_SonderAuswertung!L20</f>
        <v/>
      </c>
      <c r="Z42" s="96" t="str">
        <f>Werte_SonderAuswertung!I20</f>
        <v/>
      </c>
      <c r="AA42" s="99"/>
      <c r="AB42" s="100" t="str">
        <f>Werte_SonderAuswertung!M20</f>
        <v/>
      </c>
      <c r="AC42" s="100" t="str">
        <f>Werte_SonderAuswertung!N20</f>
        <v/>
      </c>
      <c r="AD42" s="100" t="str">
        <f>Werte_SonderAuswertung!O20</f>
        <v/>
      </c>
      <c r="AE42" s="100" t="str">
        <f>Werte_SonderAuswertung!P20</f>
        <v/>
      </c>
      <c r="AF42" s="100" t="str">
        <f>Werte_SonderAuswertung!Q20</f>
        <v/>
      </c>
      <c r="AG42" s="97"/>
      <c r="AH42" s="131" t="str">
        <f>Werte_SonderAuswertung!A20</f>
        <v/>
      </c>
      <c r="AI42" s="97"/>
      <c r="AJ42" s="149"/>
      <c r="AN42" s="149"/>
      <c r="AR42" s="149"/>
    </row>
    <row r="43" spans="1:44" ht="18" customHeight="1" x14ac:dyDescent="0.25">
      <c r="A43" s="149"/>
      <c r="F43" s="149"/>
      <c r="H43" s="117">
        <f>Werte_Auswertung!W37</f>
        <v>25</v>
      </c>
      <c r="I43" s="117" t="str">
        <f>Werte_Auswertung!X37</f>
        <v>Emissionen umwelt- und gesundheitsgefährdender Stoffe in Gewässer, Luft, Boden</v>
      </c>
      <c r="J43" s="114">
        <f>Werte_Auswertung!AF37</f>
        <v>3</v>
      </c>
      <c r="K43" s="96">
        <f>Werte_Auswertung!AC37</f>
        <v>-1</v>
      </c>
      <c r="L43" s="99"/>
      <c r="M43" s="100">
        <f>Werte_Auswertung!AG37</f>
        <v>0.33333333333333331</v>
      </c>
      <c r="N43" s="100">
        <f>Werte_Auswertung!AH37</f>
        <v>0.33333333333333331</v>
      </c>
      <c r="O43" s="100">
        <f>Werte_Auswertung!AI37</f>
        <v>0</v>
      </c>
      <c r="P43" s="100">
        <f>Werte_Auswertung!AJ37</f>
        <v>0.33333333333333331</v>
      </c>
      <c r="Q43" s="100">
        <f>Werte_Auswertung!AK37</f>
        <v>0</v>
      </c>
      <c r="R43" s="97"/>
      <c r="S43" s="131" t="str">
        <f>Werte_Auswertung!A37</f>
        <v>Rsch | Emissionen und Abfall</v>
      </c>
      <c r="T43" s="97"/>
      <c r="U43" s="149"/>
      <c r="V43" s="97"/>
      <c r="W43" s="117" t="str">
        <f>Werte_SonderAuswertung!D21</f>
        <v/>
      </c>
      <c r="X43" s="117" t="str">
        <f>Werte_SonderAuswertung!E21</f>
        <v/>
      </c>
      <c r="Y43" s="114" t="str">
        <f>Werte_SonderAuswertung!L21</f>
        <v/>
      </c>
      <c r="Z43" s="96" t="str">
        <f>Werte_SonderAuswertung!I21</f>
        <v/>
      </c>
      <c r="AA43" s="99"/>
      <c r="AB43" s="100" t="str">
        <f>Werte_SonderAuswertung!M21</f>
        <v/>
      </c>
      <c r="AC43" s="100" t="str">
        <f>Werte_SonderAuswertung!N21</f>
        <v/>
      </c>
      <c r="AD43" s="100" t="str">
        <f>Werte_SonderAuswertung!O21</f>
        <v/>
      </c>
      <c r="AE43" s="100" t="str">
        <f>Werte_SonderAuswertung!P21</f>
        <v/>
      </c>
      <c r="AF43" s="100" t="str">
        <f>Werte_SonderAuswertung!Q21</f>
        <v/>
      </c>
      <c r="AG43" s="97"/>
      <c r="AH43" s="131" t="str">
        <f>Werte_SonderAuswertung!A21</f>
        <v/>
      </c>
      <c r="AI43" s="97"/>
      <c r="AJ43" s="149"/>
      <c r="AN43" s="149"/>
      <c r="AR43" s="149"/>
    </row>
    <row r="44" spans="1:44" ht="18" customHeight="1" x14ac:dyDescent="0.25">
      <c r="A44" s="149"/>
      <c r="F44" s="149"/>
      <c r="H44" s="117">
        <f>Werte_Auswertung!W38</f>
        <v>26</v>
      </c>
      <c r="I44" s="117" t="str">
        <f>Werte_Auswertung!X38</f>
        <v>Lärmemissionen</v>
      </c>
      <c r="J44" s="114">
        <f>Werte_Auswertung!AF38</f>
        <v>3</v>
      </c>
      <c r="K44" s="96">
        <f>Werte_Auswertung!AC38</f>
        <v>1</v>
      </c>
      <c r="L44" s="99"/>
      <c r="M44" s="100">
        <f>Werte_Auswertung!AG38</f>
        <v>0.33333333333333331</v>
      </c>
      <c r="N44" s="100">
        <f>Werte_Auswertung!AH38</f>
        <v>0</v>
      </c>
      <c r="O44" s="100">
        <f>Werte_Auswertung!AI38</f>
        <v>0</v>
      </c>
      <c r="P44" s="100">
        <f>Werte_Auswertung!AJ38</f>
        <v>0.66666666666666663</v>
      </c>
      <c r="Q44" s="100">
        <f>Werte_Auswertung!AK38</f>
        <v>0</v>
      </c>
      <c r="R44" s="97"/>
      <c r="S44" s="131" t="str">
        <f>Werte_Auswertung!A38</f>
        <v>Rsch | Emissionen und Abfall</v>
      </c>
      <c r="T44" s="97"/>
      <c r="U44" s="149"/>
      <c r="V44" s="97"/>
      <c r="W44" s="117" t="str">
        <f>Werte_SonderAuswertung!D22</f>
        <v/>
      </c>
      <c r="X44" s="117" t="str">
        <f>Werte_SonderAuswertung!E22</f>
        <v/>
      </c>
      <c r="Y44" s="114" t="str">
        <f>Werte_SonderAuswertung!L22</f>
        <v/>
      </c>
      <c r="Z44" s="96" t="str">
        <f>Werte_SonderAuswertung!I22</f>
        <v/>
      </c>
      <c r="AA44" s="99"/>
      <c r="AB44" s="100" t="str">
        <f>Werte_SonderAuswertung!M22</f>
        <v/>
      </c>
      <c r="AC44" s="100" t="str">
        <f>Werte_SonderAuswertung!N22</f>
        <v/>
      </c>
      <c r="AD44" s="100" t="str">
        <f>Werte_SonderAuswertung!O22</f>
        <v/>
      </c>
      <c r="AE44" s="100" t="str">
        <f>Werte_SonderAuswertung!P22</f>
        <v/>
      </c>
      <c r="AF44" s="100" t="str">
        <f>Werte_SonderAuswertung!Q22</f>
        <v/>
      </c>
      <c r="AG44" s="97"/>
      <c r="AH44" s="131" t="str">
        <f>Werte_SonderAuswertung!A22</f>
        <v/>
      </c>
      <c r="AI44" s="97"/>
      <c r="AJ44" s="149"/>
      <c r="AN44" s="149"/>
      <c r="AR44" s="149"/>
    </row>
    <row r="45" spans="1:44" ht="18" customHeight="1" x14ac:dyDescent="0.25">
      <c r="A45" s="149"/>
      <c r="F45" s="149"/>
      <c r="H45" s="117">
        <f>Werte_Auswertung!W39</f>
        <v>27</v>
      </c>
      <c r="I45" s="117" t="str">
        <f>Werte_Auswertung!X39</f>
        <v>Abfallaufkommen</v>
      </c>
      <c r="J45" s="114">
        <f>Werte_Auswertung!AF39</f>
        <v>3</v>
      </c>
      <c r="K45" s="96">
        <f>Werte_Auswertung!AC39</f>
        <v>1</v>
      </c>
      <c r="L45" s="99"/>
      <c r="M45" s="100">
        <f>Werte_Auswertung!AG39</f>
        <v>0.33333333333333331</v>
      </c>
      <c r="N45" s="100">
        <f>Werte_Auswertung!AH39</f>
        <v>0</v>
      </c>
      <c r="O45" s="100">
        <f>Werte_Auswertung!AI39</f>
        <v>0</v>
      </c>
      <c r="P45" s="100">
        <f>Werte_Auswertung!AJ39</f>
        <v>0.33333333333333331</v>
      </c>
      <c r="Q45" s="100">
        <f>Werte_Auswertung!AK39</f>
        <v>0.33333333333333331</v>
      </c>
      <c r="R45" s="97"/>
      <c r="S45" s="131" t="str">
        <f>Werte_Auswertung!A39</f>
        <v>Rsch | Emissionen und Abfall</v>
      </c>
      <c r="T45" s="97"/>
      <c r="U45" s="149"/>
      <c r="V45" s="97"/>
      <c r="W45" s="117" t="str">
        <f>Werte_SonderAuswertung!D23</f>
        <v/>
      </c>
      <c r="X45" s="117" t="str">
        <f>Werte_SonderAuswertung!E23</f>
        <v/>
      </c>
      <c r="Y45" s="114" t="str">
        <f>Werte_SonderAuswertung!L23</f>
        <v/>
      </c>
      <c r="Z45" s="96" t="str">
        <f>Werte_SonderAuswertung!I23</f>
        <v/>
      </c>
      <c r="AA45" s="99"/>
      <c r="AB45" s="100" t="str">
        <f>Werte_SonderAuswertung!M23</f>
        <v/>
      </c>
      <c r="AC45" s="100" t="str">
        <f>Werte_SonderAuswertung!N23</f>
        <v/>
      </c>
      <c r="AD45" s="100" t="str">
        <f>Werte_SonderAuswertung!O23</f>
        <v/>
      </c>
      <c r="AE45" s="100" t="str">
        <f>Werte_SonderAuswertung!P23</f>
        <v/>
      </c>
      <c r="AF45" s="100" t="str">
        <f>Werte_SonderAuswertung!Q23</f>
        <v/>
      </c>
      <c r="AG45" s="97"/>
      <c r="AH45" s="131" t="str">
        <f>Werte_SonderAuswertung!A23</f>
        <v/>
      </c>
      <c r="AI45" s="97"/>
      <c r="AJ45" s="149"/>
      <c r="AN45" s="149"/>
      <c r="AR45" s="149"/>
    </row>
    <row r="46" spans="1:44" ht="18" customHeight="1" x14ac:dyDescent="0.25">
      <c r="A46" s="149"/>
      <c r="F46" s="149"/>
      <c r="H46" s="117">
        <f>Werte_Auswertung!W40</f>
        <v>28</v>
      </c>
      <c r="I46" s="117" t="str">
        <f>Werte_Auswertung!X40</f>
        <v xml:space="preserve">Besonders geschützte Lebensräume und Arten </v>
      </c>
      <c r="J46" s="114">
        <f>Werte_Auswertung!AF40</f>
        <v>5</v>
      </c>
      <c r="K46" s="96">
        <f>Werte_Auswertung!AC40</f>
        <v>1</v>
      </c>
      <c r="L46" s="99"/>
      <c r="M46" s="100">
        <f>Werte_Auswertung!AG40</f>
        <v>0</v>
      </c>
      <c r="N46" s="100">
        <f>Werte_Auswertung!AH40</f>
        <v>0</v>
      </c>
      <c r="O46" s="100">
        <f>Werte_Auswertung!AI40</f>
        <v>0.2</v>
      </c>
      <c r="P46" s="100">
        <f>Werte_Auswertung!AJ40</f>
        <v>0.4</v>
      </c>
      <c r="Q46" s="100">
        <f>Werte_Auswertung!AK40</f>
        <v>0.4</v>
      </c>
      <c r="R46" s="97"/>
      <c r="S46" s="131" t="str">
        <f>Werte_Auswertung!A40</f>
        <v>Rsch | Lebensräume und Arten</v>
      </c>
      <c r="T46" s="97"/>
      <c r="U46" s="149"/>
      <c r="V46" s="97"/>
      <c r="W46" s="117" t="str">
        <f>Werte_SonderAuswertung!D24</f>
        <v/>
      </c>
      <c r="X46" s="117" t="str">
        <f>Werte_SonderAuswertung!E24</f>
        <v/>
      </c>
      <c r="Y46" s="114" t="str">
        <f>Werte_SonderAuswertung!L24</f>
        <v/>
      </c>
      <c r="Z46" s="96" t="str">
        <f>Werte_SonderAuswertung!I24</f>
        <v/>
      </c>
      <c r="AA46" s="99"/>
      <c r="AB46" s="100" t="str">
        <f>Werte_SonderAuswertung!M24</f>
        <v/>
      </c>
      <c r="AC46" s="100" t="str">
        <f>Werte_SonderAuswertung!N24</f>
        <v/>
      </c>
      <c r="AD46" s="100" t="str">
        <f>Werte_SonderAuswertung!O24</f>
        <v/>
      </c>
      <c r="AE46" s="100" t="str">
        <f>Werte_SonderAuswertung!P24</f>
        <v/>
      </c>
      <c r="AF46" s="100" t="str">
        <f>Werte_SonderAuswertung!Q24</f>
        <v/>
      </c>
      <c r="AG46" s="97"/>
      <c r="AH46" s="131" t="str">
        <f>Werte_SonderAuswertung!A24</f>
        <v/>
      </c>
      <c r="AI46" s="97"/>
      <c r="AJ46" s="149"/>
      <c r="AN46" s="149"/>
      <c r="AR46" s="149"/>
    </row>
    <row r="47" spans="1:44" ht="18" customHeight="1" x14ac:dyDescent="0.25">
      <c r="A47" s="149"/>
      <c r="E47"/>
      <c r="F47" s="149"/>
      <c r="H47" s="117">
        <f>Werte_Auswertung!W41</f>
        <v>29</v>
      </c>
      <c r="I47" s="117" t="str">
        <f>Werte_Auswertung!X41</f>
        <v>Alternative Flächenpotenziale</v>
      </c>
      <c r="J47" s="114">
        <f>Werte_Auswertung!AF41</f>
        <v>3</v>
      </c>
      <c r="K47" s="96">
        <f>Werte_Auswertung!AC41</f>
        <v>1</v>
      </c>
      <c r="L47" s="99"/>
      <c r="M47" s="100">
        <f>Werte_Auswertung!AG41</f>
        <v>0</v>
      </c>
      <c r="N47" s="100">
        <f>Werte_Auswertung!AH41</f>
        <v>0</v>
      </c>
      <c r="O47" s="100">
        <f>Werte_Auswertung!AI41</f>
        <v>0</v>
      </c>
      <c r="P47" s="100">
        <f>Werte_Auswertung!AJ41</f>
        <v>0.66666666666666663</v>
      </c>
      <c r="Q47" s="100">
        <f>Werte_Auswertung!AK41</f>
        <v>0.33333333333333331</v>
      </c>
      <c r="R47" s="97"/>
      <c r="S47" s="131" t="str">
        <f>Werte_Auswertung!A41</f>
        <v>Rsch | Nicht stoffgebundene Potenziale</v>
      </c>
      <c r="T47" s="97"/>
      <c r="U47" s="149"/>
      <c r="V47" s="97"/>
      <c r="W47" s="117" t="str">
        <f>Werte_SonderAuswertung!D25</f>
        <v/>
      </c>
      <c r="X47" s="117" t="str">
        <f>Werte_SonderAuswertung!E25</f>
        <v/>
      </c>
      <c r="Y47" s="114" t="str">
        <f>Werte_SonderAuswertung!L25</f>
        <v/>
      </c>
      <c r="Z47" s="96" t="str">
        <f>Werte_SonderAuswertung!I25</f>
        <v/>
      </c>
      <c r="AA47" s="99"/>
      <c r="AB47" s="100" t="str">
        <f>Werte_SonderAuswertung!M25</f>
        <v/>
      </c>
      <c r="AC47" s="100" t="str">
        <f>Werte_SonderAuswertung!N25</f>
        <v/>
      </c>
      <c r="AD47" s="100" t="str">
        <f>Werte_SonderAuswertung!O25</f>
        <v/>
      </c>
      <c r="AE47" s="100" t="str">
        <f>Werte_SonderAuswertung!P25</f>
        <v/>
      </c>
      <c r="AF47" s="100" t="str">
        <f>Werte_SonderAuswertung!Q25</f>
        <v/>
      </c>
      <c r="AG47" s="97"/>
      <c r="AH47" s="131" t="str">
        <f>Werte_SonderAuswertung!A25</f>
        <v/>
      </c>
      <c r="AI47" s="97"/>
      <c r="AJ47" s="149"/>
      <c r="AN47" s="149"/>
      <c r="AR47" s="149"/>
    </row>
    <row r="48" spans="1:44" ht="18" customHeight="1" x14ac:dyDescent="0.25">
      <c r="A48" s="149"/>
      <c r="C48" s="222" t="s">
        <v>126</v>
      </c>
      <c r="D48" s="222" t="s">
        <v>127</v>
      </c>
      <c r="E48" s="406"/>
      <c r="F48" s="149"/>
      <c r="H48" s="117" t="str">
        <f>Werte_Auswertung!W42</f>
        <v/>
      </c>
      <c r="I48" s="117" t="str">
        <f>Werte_Auswertung!X42</f>
        <v/>
      </c>
      <c r="J48" s="114" t="str">
        <f>Werte_Auswertung!AF42</f>
        <v/>
      </c>
      <c r="K48" s="96" t="str">
        <f>Werte_Auswertung!AC42</f>
        <v/>
      </c>
      <c r="L48" s="99"/>
      <c r="M48" s="100" t="str">
        <f>Werte_Auswertung!AG42</f>
        <v/>
      </c>
      <c r="N48" s="100" t="str">
        <f>Werte_Auswertung!AH42</f>
        <v/>
      </c>
      <c r="O48" s="100" t="str">
        <f>Werte_Auswertung!AI42</f>
        <v/>
      </c>
      <c r="P48" s="100" t="str">
        <f>Werte_Auswertung!AJ42</f>
        <v/>
      </c>
      <c r="Q48" s="100" t="str">
        <f>Werte_Auswertung!AK42</f>
        <v/>
      </c>
      <c r="R48" s="97"/>
      <c r="S48" s="131" t="str">
        <f>Werte_Auswertung!A42</f>
        <v/>
      </c>
      <c r="T48" s="97"/>
      <c r="U48" s="149"/>
      <c r="V48" s="97"/>
      <c r="W48" s="117" t="str">
        <f>Werte_SonderAuswertung!D26</f>
        <v/>
      </c>
      <c r="X48" s="117" t="str">
        <f>Werte_SonderAuswertung!E26</f>
        <v/>
      </c>
      <c r="Y48" s="114" t="str">
        <f>Werte_SonderAuswertung!L26</f>
        <v/>
      </c>
      <c r="Z48" s="96" t="str">
        <f>Werte_SonderAuswertung!I26</f>
        <v/>
      </c>
      <c r="AA48" s="99"/>
      <c r="AB48" s="100" t="str">
        <f>Werte_SonderAuswertung!M26</f>
        <v/>
      </c>
      <c r="AC48" s="100" t="str">
        <f>Werte_SonderAuswertung!N26</f>
        <v/>
      </c>
      <c r="AD48" s="100" t="str">
        <f>Werte_SonderAuswertung!O26</f>
        <v/>
      </c>
      <c r="AE48" s="100" t="str">
        <f>Werte_SonderAuswertung!P26</f>
        <v/>
      </c>
      <c r="AF48" s="100" t="str">
        <f>Werte_SonderAuswertung!Q26</f>
        <v/>
      </c>
      <c r="AG48" s="97"/>
      <c r="AH48" s="131" t="str">
        <f>Werte_SonderAuswertung!A26</f>
        <v/>
      </c>
      <c r="AI48" s="97"/>
      <c r="AJ48" s="149"/>
      <c r="AN48" s="149"/>
      <c r="AR48" s="149"/>
    </row>
    <row r="49" spans="1:44" ht="18" customHeight="1" x14ac:dyDescent="0.25">
      <c r="A49" s="149"/>
      <c r="C49" s="143"/>
      <c r="D49" s="145" t="s">
        <v>138</v>
      </c>
      <c r="E49" s="406"/>
      <c r="F49" s="149"/>
      <c r="H49" s="117" t="str">
        <f>Werte_Auswertung!W43</f>
        <v/>
      </c>
      <c r="I49" s="117" t="str">
        <f>Werte_Auswertung!X43</f>
        <v/>
      </c>
      <c r="J49" s="114" t="str">
        <f>Werte_Auswertung!AF43</f>
        <v/>
      </c>
      <c r="K49" s="96" t="str">
        <f>Werte_Auswertung!AC43</f>
        <v/>
      </c>
      <c r="L49" s="99"/>
      <c r="M49" s="100" t="str">
        <f>Werte_Auswertung!AG43</f>
        <v/>
      </c>
      <c r="N49" s="100" t="str">
        <f>Werte_Auswertung!AH43</f>
        <v/>
      </c>
      <c r="O49" s="100" t="str">
        <f>Werte_Auswertung!AI43</f>
        <v/>
      </c>
      <c r="P49" s="100" t="str">
        <f>Werte_Auswertung!AJ43</f>
        <v/>
      </c>
      <c r="Q49" s="100" t="str">
        <f>Werte_Auswertung!AK43</f>
        <v/>
      </c>
      <c r="R49" s="97"/>
      <c r="S49" s="131" t="str">
        <f>Werte_Auswertung!A43</f>
        <v/>
      </c>
      <c r="T49" s="97"/>
      <c r="U49" s="149"/>
      <c r="V49" s="97"/>
      <c r="W49" s="117" t="str">
        <f>Werte_SonderAuswertung!D27</f>
        <v/>
      </c>
      <c r="X49" s="117" t="str">
        <f>Werte_SonderAuswertung!E27</f>
        <v/>
      </c>
      <c r="Y49" s="114" t="str">
        <f>Werte_SonderAuswertung!L27</f>
        <v/>
      </c>
      <c r="Z49" s="96" t="str">
        <f>Werte_SonderAuswertung!I27</f>
        <v/>
      </c>
      <c r="AA49" s="99"/>
      <c r="AB49" s="100" t="str">
        <f>Werte_SonderAuswertung!M27</f>
        <v/>
      </c>
      <c r="AC49" s="100" t="str">
        <f>Werte_SonderAuswertung!N27</f>
        <v/>
      </c>
      <c r="AD49" s="100" t="str">
        <f>Werte_SonderAuswertung!O27</f>
        <v/>
      </c>
      <c r="AE49" s="100" t="str">
        <f>Werte_SonderAuswertung!P27</f>
        <v/>
      </c>
      <c r="AF49" s="100" t="str">
        <f>Werte_SonderAuswertung!Q27</f>
        <v/>
      </c>
      <c r="AG49" s="97"/>
      <c r="AH49" s="131" t="str">
        <f>Werte_SonderAuswertung!A27</f>
        <v/>
      </c>
      <c r="AI49" s="97"/>
      <c r="AJ49" s="149"/>
      <c r="AN49" s="149"/>
      <c r="AR49" s="149"/>
    </row>
    <row r="50" spans="1:44" ht="18" customHeight="1" x14ac:dyDescent="0.25">
      <c r="A50" s="149"/>
      <c r="C50" s="143"/>
      <c r="D50" s="145"/>
      <c r="E50" s="406"/>
      <c r="F50" s="149"/>
      <c r="H50" s="117" t="str">
        <f>Werte_Auswertung!W44</f>
        <v/>
      </c>
      <c r="I50" s="117" t="str">
        <f>Werte_Auswertung!X44</f>
        <v/>
      </c>
      <c r="J50" s="114" t="str">
        <f>Werte_Auswertung!AF44</f>
        <v/>
      </c>
      <c r="K50" s="96" t="str">
        <f>Werte_Auswertung!AC44</f>
        <v/>
      </c>
      <c r="L50" s="99"/>
      <c r="M50" s="100" t="str">
        <f>Werte_Auswertung!AG44</f>
        <v/>
      </c>
      <c r="N50" s="100" t="str">
        <f>Werte_Auswertung!AH44</f>
        <v/>
      </c>
      <c r="O50" s="100" t="str">
        <f>Werte_Auswertung!AI44</f>
        <v/>
      </c>
      <c r="P50" s="100" t="str">
        <f>Werte_Auswertung!AJ44</f>
        <v/>
      </c>
      <c r="Q50" s="100" t="str">
        <f>Werte_Auswertung!AK44</f>
        <v/>
      </c>
      <c r="R50" s="97"/>
      <c r="S50" s="131" t="str">
        <f>Werte_Auswertung!A44</f>
        <v/>
      </c>
      <c r="T50" s="97"/>
      <c r="U50" s="149"/>
      <c r="V50" s="97"/>
      <c r="W50" s="117" t="str">
        <f>Werte_SonderAuswertung!D28</f>
        <v/>
      </c>
      <c r="X50" s="117" t="str">
        <f>Werte_SonderAuswertung!E28</f>
        <v/>
      </c>
      <c r="Y50" s="114" t="str">
        <f>Werte_SonderAuswertung!L28</f>
        <v/>
      </c>
      <c r="Z50" s="96" t="str">
        <f>Werte_SonderAuswertung!I28</f>
        <v/>
      </c>
      <c r="AA50" s="99"/>
      <c r="AB50" s="100" t="str">
        <f>Werte_SonderAuswertung!M28</f>
        <v/>
      </c>
      <c r="AC50" s="100" t="str">
        <f>Werte_SonderAuswertung!N28</f>
        <v/>
      </c>
      <c r="AD50" s="100" t="str">
        <f>Werte_SonderAuswertung!O28</f>
        <v/>
      </c>
      <c r="AE50" s="100" t="str">
        <f>Werte_SonderAuswertung!P28</f>
        <v/>
      </c>
      <c r="AF50" s="100" t="str">
        <f>Werte_SonderAuswertung!Q28</f>
        <v/>
      </c>
      <c r="AG50" s="97"/>
      <c r="AH50" s="131" t="str">
        <f>Werte_SonderAuswertung!A28</f>
        <v/>
      </c>
      <c r="AI50" s="97"/>
      <c r="AJ50" s="149"/>
      <c r="AN50" s="149"/>
      <c r="AR50" s="149"/>
    </row>
    <row r="51" spans="1:44" ht="18" customHeight="1" x14ac:dyDescent="0.25">
      <c r="A51" s="149"/>
      <c r="C51" s="336">
        <v>-2</v>
      </c>
      <c r="D51" s="144" t="s">
        <v>129</v>
      </c>
      <c r="F51" s="149"/>
      <c r="H51" s="117" t="str">
        <f>Werte_Auswertung!W45</f>
        <v/>
      </c>
      <c r="I51" s="117" t="str">
        <f>Werte_Auswertung!X45</f>
        <v/>
      </c>
      <c r="J51" s="114" t="str">
        <f>Werte_Auswertung!AF45</f>
        <v/>
      </c>
      <c r="K51" s="96" t="str">
        <f>Werte_Auswertung!AC45</f>
        <v/>
      </c>
      <c r="L51" s="99"/>
      <c r="M51" s="100" t="str">
        <f>Werte_Auswertung!AG45</f>
        <v/>
      </c>
      <c r="N51" s="100" t="str">
        <f>Werte_Auswertung!AH45</f>
        <v/>
      </c>
      <c r="O51" s="100" t="str">
        <f>Werte_Auswertung!AI45</f>
        <v/>
      </c>
      <c r="P51" s="100" t="str">
        <f>Werte_Auswertung!AJ45</f>
        <v/>
      </c>
      <c r="Q51" s="100" t="str">
        <f>Werte_Auswertung!AK45</f>
        <v/>
      </c>
      <c r="R51" s="97"/>
      <c r="S51" s="131" t="str">
        <f>Werte_Auswertung!A45</f>
        <v/>
      </c>
      <c r="T51" s="97"/>
      <c r="U51" s="149"/>
      <c r="V51" s="97"/>
      <c r="W51" s="117" t="str">
        <f>Werte_SonderAuswertung!D29</f>
        <v/>
      </c>
      <c r="X51" s="117" t="str">
        <f>Werte_SonderAuswertung!E29</f>
        <v/>
      </c>
      <c r="Y51" s="114" t="str">
        <f>Werte_SonderAuswertung!L29</f>
        <v/>
      </c>
      <c r="Z51" s="96" t="str">
        <f>Werte_SonderAuswertung!I29</f>
        <v/>
      </c>
      <c r="AA51" s="99"/>
      <c r="AB51" s="100" t="str">
        <f>Werte_SonderAuswertung!M29</f>
        <v/>
      </c>
      <c r="AC51" s="100" t="str">
        <f>Werte_SonderAuswertung!N29</f>
        <v/>
      </c>
      <c r="AD51" s="100" t="str">
        <f>Werte_SonderAuswertung!O29</f>
        <v/>
      </c>
      <c r="AE51" s="100" t="str">
        <f>Werte_SonderAuswertung!P29</f>
        <v/>
      </c>
      <c r="AF51" s="100" t="str">
        <f>Werte_SonderAuswertung!Q29</f>
        <v/>
      </c>
      <c r="AG51" s="97"/>
      <c r="AH51" s="131" t="str">
        <f>Werte_SonderAuswertung!A29</f>
        <v/>
      </c>
      <c r="AI51" s="97"/>
      <c r="AJ51" s="149"/>
      <c r="AN51" s="149"/>
      <c r="AR51" s="149"/>
    </row>
    <row r="52" spans="1:44" ht="18" customHeight="1" x14ac:dyDescent="0.25">
      <c r="A52" s="149"/>
      <c r="C52" s="210">
        <v>-1</v>
      </c>
      <c r="F52" s="149"/>
      <c r="H52" s="117" t="str">
        <f>Werte_Auswertung!W46</f>
        <v/>
      </c>
      <c r="I52" s="117" t="str">
        <f>Werte_Auswertung!X46</f>
        <v/>
      </c>
      <c r="J52" s="114" t="str">
        <f>Werte_Auswertung!AF46</f>
        <v/>
      </c>
      <c r="K52" s="96" t="str">
        <f>Werte_Auswertung!AC46</f>
        <v/>
      </c>
      <c r="L52" s="99"/>
      <c r="M52" s="100" t="str">
        <f>Werte_Auswertung!AG46</f>
        <v/>
      </c>
      <c r="N52" s="100" t="str">
        <f>Werte_Auswertung!AH46</f>
        <v/>
      </c>
      <c r="O52" s="100" t="str">
        <f>Werte_Auswertung!AI46</f>
        <v/>
      </c>
      <c r="P52" s="100" t="str">
        <f>Werte_Auswertung!AJ46</f>
        <v/>
      </c>
      <c r="Q52" s="100" t="str">
        <f>Werte_Auswertung!AK46</f>
        <v/>
      </c>
      <c r="R52" s="97"/>
      <c r="S52" s="131" t="str">
        <f>Werte_Auswertung!A46</f>
        <v/>
      </c>
      <c r="T52" s="97"/>
      <c r="U52" s="149"/>
      <c r="V52" s="97"/>
      <c r="W52" s="117" t="str">
        <f>Werte_SonderAuswertung!D30</f>
        <v/>
      </c>
      <c r="X52" s="117" t="str">
        <f>Werte_SonderAuswertung!E30</f>
        <v/>
      </c>
      <c r="Y52" s="114" t="str">
        <f>Werte_SonderAuswertung!L30</f>
        <v/>
      </c>
      <c r="Z52" s="96" t="str">
        <f>Werte_SonderAuswertung!I30</f>
        <v/>
      </c>
      <c r="AA52" s="99"/>
      <c r="AB52" s="100" t="str">
        <f>Werte_SonderAuswertung!M30</f>
        <v/>
      </c>
      <c r="AC52" s="100" t="str">
        <f>Werte_SonderAuswertung!N30</f>
        <v/>
      </c>
      <c r="AD52" s="100" t="str">
        <f>Werte_SonderAuswertung!O30</f>
        <v/>
      </c>
      <c r="AE52" s="100" t="str">
        <f>Werte_SonderAuswertung!P30</f>
        <v/>
      </c>
      <c r="AF52" s="100" t="str">
        <f>Werte_SonderAuswertung!Q30</f>
        <v/>
      </c>
      <c r="AG52" s="97"/>
      <c r="AH52" s="131" t="str">
        <f>Werte_SonderAuswertung!A30</f>
        <v/>
      </c>
      <c r="AI52" s="97"/>
      <c r="AJ52" s="149"/>
      <c r="AN52" s="149"/>
      <c r="AR52" s="149"/>
    </row>
    <row r="53" spans="1:44" ht="18" customHeight="1" x14ac:dyDescent="0.25">
      <c r="A53" s="149"/>
      <c r="C53" s="211">
        <v>0</v>
      </c>
      <c r="F53" s="149"/>
      <c r="H53" s="117" t="str">
        <f>Werte_Auswertung!W47</f>
        <v/>
      </c>
      <c r="I53" s="117" t="str">
        <f>Werte_Auswertung!X47</f>
        <v/>
      </c>
      <c r="J53" s="114" t="str">
        <f>Werte_Auswertung!AF47</f>
        <v/>
      </c>
      <c r="K53" s="96" t="str">
        <f>Werte_Auswertung!AC47</f>
        <v/>
      </c>
      <c r="L53" s="99"/>
      <c r="M53" s="100" t="str">
        <f>Werte_Auswertung!AG47</f>
        <v/>
      </c>
      <c r="N53" s="100" t="str">
        <f>Werte_Auswertung!AH47</f>
        <v/>
      </c>
      <c r="O53" s="100" t="str">
        <f>Werte_Auswertung!AI47</f>
        <v/>
      </c>
      <c r="P53" s="100" t="str">
        <f>Werte_Auswertung!AJ47</f>
        <v/>
      </c>
      <c r="Q53" s="100" t="str">
        <f>Werte_Auswertung!AK47</f>
        <v/>
      </c>
      <c r="R53" s="97"/>
      <c r="S53" s="131" t="str">
        <f>Werte_Auswertung!A47</f>
        <v/>
      </c>
      <c r="T53" s="97"/>
      <c r="U53" s="149"/>
      <c r="V53" s="97"/>
      <c r="W53" s="117" t="str">
        <f>Werte_SonderAuswertung!D31</f>
        <v/>
      </c>
      <c r="X53" s="117" t="str">
        <f>Werte_SonderAuswertung!E31</f>
        <v/>
      </c>
      <c r="Y53" s="114" t="str">
        <f>Werte_SonderAuswertung!L31</f>
        <v/>
      </c>
      <c r="Z53" s="96" t="str">
        <f>Werte_SonderAuswertung!I31</f>
        <v/>
      </c>
      <c r="AA53" s="99"/>
      <c r="AB53" s="100" t="str">
        <f>Werte_SonderAuswertung!M31</f>
        <v/>
      </c>
      <c r="AC53" s="100" t="str">
        <f>Werte_SonderAuswertung!N31</f>
        <v/>
      </c>
      <c r="AD53" s="100" t="str">
        <f>Werte_SonderAuswertung!O31</f>
        <v/>
      </c>
      <c r="AE53" s="100" t="str">
        <f>Werte_SonderAuswertung!P31</f>
        <v/>
      </c>
      <c r="AF53" s="100" t="str">
        <f>Werte_SonderAuswertung!Q31</f>
        <v/>
      </c>
      <c r="AG53" s="97"/>
      <c r="AH53" s="131" t="str">
        <f>Werte_SonderAuswertung!A31</f>
        <v/>
      </c>
      <c r="AI53" s="97"/>
      <c r="AJ53" s="149"/>
      <c r="AN53" s="149"/>
      <c r="AR53" s="149"/>
    </row>
    <row r="54" spans="1:44" ht="18" customHeight="1" x14ac:dyDescent="0.25">
      <c r="A54" s="149"/>
      <c r="C54" s="212">
        <v>1</v>
      </c>
      <c r="F54" s="149"/>
      <c r="H54" s="117"/>
      <c r="I54" s="117"/>
      <c r="J54" s="114"/>
      <c r="K54" s="96"/>
      <c r="L54" s="99"/>
      <c r="M54" s="100"/>
      <c r="N54" s="100"/>
      <c r="O54" s="100"/>
      <c r="P54" s="100"/>
      <c r="Q54" s="100"/>
      <c r="R54" s="97"/>
      <c r="S54" s="131"/>
      <c r="T54" s="97"/>
      <c r="U54" s="149"/>
      <c r="V54" s="97"/>
      <c r="W54" s="117" t="str">
        <f>Werte_SonderAuswertung!D32</f>
        <v/>
      </c>
      <c r="X54" s="117" t="str">
        <f>Werte_SonderAuswertung!E32</f>
        <v/>
      </c>
      <c r="Y54" s="114" t="str">
        <f>Werte_SonderAuswertung!L32</f>
        <v/>
      </c>
      <c r="Z54" s="96" t="str">
        <f>Werte_SonderAuswertung!I32</f>
        <v/>
      </c>
      <c r="AA54" s="99"/>
      <c r="AB54" s="100" t="str">
        <f>Werte_SonderAuswertung!M32</f>
        <v/>
      </c>
      <c r="AC54" s="100" t="str">
        <f>Werte_SonderAuswertung!N32</f>
        <v/>
      </c>
      <c r="AD54" s="100" t="str">
        <f>Werte_SonderAuswertung!O32</f>
        <v/>
      </c>
      <c r="AE54" s="100" t="str">
        <f>Werte_SonderAuswertung!P32</f>
        <v/>
      </c>
      <c r="AF54" s="100" t="str">
        <f>Werte_SonderAuswertung!Q32</f>
        <v/>
      </c>
      <c r="AG54" s="97"/>
      <c r="AH54" s="131" t="str">
        <f>Werte_SonderAuswertung!A32</f>
        <v/>
      </c>
      <c r="AI54" s="97"/>
      <c r="AJ54" s="149"/>
      <c r="AN54" s="149"/>
      <c r="AR54" s="149"/>
    </row>
    <row r="55" spans="1:44" ht="18" customHeight="1" x14ac:dyDescent="0.25">
      <c r="A55" s="149"/>
      <c r="C55" s="337">
        <v>2</v>
      </c>
      <c r="F55" s="149"/>
      <c r="H55" s="117"/>
      <c r="I55" s="117"/>
      <c r="J55" s="114"/>
      <c r="K55" s="96"/>
      <c r="L55" s="99"/>
      <c r="M55" s="100"/>
      <c r="N55" s="100"/>
      <c r="O55" s="100"/>
      <c r="P55" s="100"/>
      <c r="Q55" s="100"/>
      <c r="R55" s="97"/>
      <c r="S55" s="131"/>
      <c r="T55" s="97"/>
      <c r="U55" s="149"/>
      <c r="V55" s="97"/>
      <c r="W55" s="117" t="str">
        <f>Werte_SonderAuswertung!D33</f>
        <v/>
      </c>
      <c r="X55" s="117" t="str">
        <f>Werte_SonderAuswertung!E33</f>
        <v/>
      </c>
      <c r="Y55" s="114" t="str">
        <f>Werte_SonderAuswertung!L33</f>
        <v/>
      </c>
      <c r="Z55" s="96" t="str">
        <f>Werte_SonderAuswertung!I33</f>
        <v/>
      </c>
      <c r="AA55" s="99"/>
      <c r="AB55" s="100" t="str">
        <f>Werte_SonderAuswertung!M33</f>
        <v/>
      </c>
      <c r="AC55" s="100" t="str">
        <f>Werte_SonderAuswertung!N33</f>
        <v/>
      </c>
      <c r="AD55" s="100" t="str">
        <f>Werte_SonderAuswertung!O33</f>
        <v/>
      </c>
      <c r="AE55" s="100" t="str">
        <f>Werte_SonderAuswertung!P33</f>
        <v/>
      </c>
      <c r="AF55" s="100" t="str">
        <f>Werte_SonderAuswertung!Q33</f>
        <v/>
      </c>
      <c r="AG55" s="97"/>
      <c r="AH55" s="131" t="str">
        <f>Werte_SonderAuswertung!A33</f>
        <v/>
      </c>
      <c r="AI55" s="97"/>
      <c r="AJ55" s="149"/>
      <c r="AN55" s="149"/>
      <c r="AR55" s="149"/>
    </row>
    <row r="56" spans="1:44" ht="18" customHeight="1" x14ac:dyDescent="0.25">
      <c r="A56" s="149"/>
      <c r="F56" s="149"/>
      <c r="H56" s="117"/>
      <c r="I56" s="117"/>
      <c r="J56" s="114"/>
      <c r="K56" s="96"/>
      <c r="L56" s="99"/>
      <c r="M56" s="100"/>
      <c r="N56" s="100"/>
      <c r="O56" s="100"/>
      <c r="P56" s="100"/>
      <c r="Q56" s="100"/>
      <c r="R56" s="97"/>
      <c r="S56" s="131"/>
      <c r="T56" s="97"/>
      <c r="U56" s="149"/>
      <c r="V56" s="97"/>
      <c r="W56" s="117" t="str">
        <f>Werte_SonderAuswertung!D34</f>
        <v/>
      </c>
      <c r="X56" s="117" t="str">
        <f>Werte_SonderAuswertung!E34</f>
        <v/>
      </c>
      <c r="Y56" s="114" t="str">
        <f>Werte_SonderAuswertung!L34</f>
        <v/>
      </c>
      <c r="Z56" s="96" t="str">
        <f>Werte_SonderAuswertung!I34</f>
        <v/>
      </c>
      <c r="AA56" s="99"/>
      <c r="AB56" s="100" t="str">
        <f>Werte_SonderAuswertung!M34</f>
        <v/>
      </c>
      <c r="AC56" s="100" t="str">
        <f>Werte_SonderAuswertung!N34</f>
        <v/>
      </c>
      <c r="AD56" s="100" t="str">
        <f>Werte_SonderAuswertung!O34</f>
        <v/>
      </c>
      <c r="AE56" s="100" t="str">
        <f>Werte_SonderAuswertung!P34</f>
        <v/>
      </c>
      <c r="AF56" s="100" t="str">
        <f>Werte_SonderAuswertung!Q34</f>
        <v/>
      </c>
      <c r="AG56" s="97"/>
      <c r="AH56" s="131" t="str">
        <f>Werte_SonderAuswertung!A34</f>
        <v/>
      </c>
      <c r="AI56" s="97"/>
      <c r="AJ56" s="149"/>
      <c r="AN56" s="149"/>
      <c r="AR56" s="149"/>
    </row>
    <row r="57" spans="1:44" ht="18" customHeight="1" x14ac:dyDescent="0.25">
      <c r="A57" s="149"/>
      <c r="F57" s="149"/>
      <c r="H57" s="117"/>
      <c r="I57" s="117"/>
      <c r="J57" s="114"/>
      <c r="K57" s="96"/>
      <c r="L57" s="99"/>
      <c r="M57" s="100"/>
      <c r="N57" s="100"/>
      <c r="O57" s="100"/>
      <c r="P57" s="100"/>
      <c r="Q57" s="100"/>
      <c r="R57" s="97"/>
      <c r="S57" s="131"/>
      <c r="T57" s="97"/>
      <c r="U57" s="149"/>
      <c r="V57" s="97"/>
      <c r="W57" s="117" t="str">
        <f>Werte_SonderAuswertung!D35</f>
        <v/>
      </c>
      <c r="X57" s="117" t="str">
        <f>Werte_SonderAuswertung!E35</f>
        <v/>
      </c>
      <c r="Y57" s="114" t="str">
        <f>Werte_SonderAuswertung!L35</f>
        <v/>
      </c>
      <c r="Z57" s="96" t="str">
        <f>Werte_SonderAuswertung!I35</f>
        <v/>
      </c>
      <c r="AA57" s="99"/>
      <c r="AB57" s="100" t="str">
        <f>Werte_SonderAuswertung!M35</f>
        <v/>
      </c>
      <c r="AC57" s="100" t="str">
        <f>Werte_SonderAuswertung!N35</f>
        <v/>
      </c>
      <c r="AD57" s="100" t="str">
        <f>Werte_SonderAuswertung!O35</f>
        <v/>
      </c>
      <c r="AE57" s="100" t="str">
        <f>Werte_SonderAuswertung!P35</f>
        <v/>
      </c>
      <c r="AF57" s="100" t="str">
        <f>Werte_SonderAuswertung!Q35</f>
        <v/>
      </c>
      <c r="AG57" s="97"/>
      <c r="AH57" s="131" t="str">
        <f>Werte_SonderAuswertung!A35</f>
        <v/>
      </c>
      <c r="AI57" s="97"/>
      <c r="AJ57" s="149"/>
      <c r="AN57" s="149"/>
      <c r="AR57" s="149"/>
    </row>
    <row r="58" spans="1:44" s="47" customFormat="1" ht="5.0999999999999996" customHeight="1" x14ac:dyDescent="0.25">
      <c r="J58" s="122"/>
      <c r="K58" s="49"/>
      <c r="L58" s="49"/>
      <c r="M58" s="108"/>
      <c r="N58" s="109"/>
      <c r="O58" s="110"/>
      <c r="P58" s="110"/>
      <c r="Q58" s="109"/>
    </row>
    <row r="59" spans="1:44" x14ac:dyDescent="0.25">
      <c r="B59" s="94" t="s">
        <v>93</v>
      </c>
      <c r="I59" s="94"/>
    </row>
  </sheetData>
  <sheetProtection algorithmName="SHA-512" hashValue="sosngozsnHuNVx34YWJb6V8ZnKFeVOflC3KIp0qfjidAKiqFbnUVExBJ3UUr+hYVNB7HdHkZENcB//HgE7klIA==" saltValue="8bEMAZsUoAgH78ghOgwxIA==" spinCount="100000" sheet="1" formatCells="0" formatColumns="0"/>
  <customSheetViews>
    <customSheetView guid="{46FA8FB2-CEEC-41E4-BFE0-0649DAC6661A}" showPageBreaks="1" showGridLines="0" showRowCol="0" fitToPage="1" printArea="1" view="pageLayout" topLeftCell="U2">
      <selection activeCell="D14" sqref="D14:D16"/>
      <pageMargins left="0.70866141732283472" right="0.70866141732283472" top="0.78740157480314965" bottom="0.78740157480314965" header="0.31496062992125984" footer="0.31496062992125984"/>
      <pageSetup paperSize="9" scale="65" fitToHeight="0" orientation="portrait" r:id="rId1"/>
    </customSheetView>
  </customSheetViews>
  <mergeCells count="8">
    <mergeCell ref="AP9:AP25"/>
    <mergeCell ref="E48:E50"/>
    <mergeCell ref="S10:S11"/>
    <mergeCell ref="D14:D16"/>
    <mergeCell ref="AH26:AH27"/>
    <mergeCell ref="AL9:AL14"/>
    <mergeCell ref="AL17:AL23"/>
    <mergeCell ref="AL26:AL33"/>
  </mergeCells>
  <conditionalFormatting sqref="M13:Q13">
    <cfRule type="top10" dxfId="54" priority="66" rank="1"/>
  </conditionalFormatting>
  <conditionalFormatting sqref="M14:Q14">
    <cfRule type="top10" dxfId="53" priority="65" rank="1"/>
  </conditionalFormatting>
  <conditionalFormatting sqref="M15:Q15">
    <cfRule type="top10" dxfId="52" priority="64" rank="1"/>
  </conditionalFormatting>
  <conditionalFormatting sqref="M16:Q16">
    <cfRule type="top10" dxfId="51" priority="63" rank="1"/>
  </conditionalFormatting>
  <conditionalFormatting sqref="M17:Q17">
    <cfRule type="top10" dxfId="50" priority="62" rank="1"/>
  </conditionalFormatting>
  <conditionalFormatting sqref="M18:Q18">
    <cfRule type="top10" dxfId="49" priority="61" rank="1"/>
  </conditionalFormatting>
  <conditionalFormatting sqref="L19:Q19">
    <cfRule type="top10" dxfId="48" priority="60" rank="1"/>
  </conditionalFormatting>
  <conditionalFormatting sqref="M20:Q20">
    <cfRule type="top10" dxfId="47" priority="59" rank="1"/>
  </conditionalFormatting>
  <conditionalFormatting sqref="M21:Q21">
    <cfRule type="top10" dxfId="46" priority="58" rank="1"/>
  </conditionalFormatting>
  <conditionalFormatting sqref="M22:Q22">
    <cfRule type="top10" dxfId="45" priority="57" rank="1"/>
  </conditionalFormatting>
  <conditionalFormatting sqref="M23:Q23">
    <cfRule type="top10" dxfId="44" priority="56" rank="1"/>
  </conditionalFormatting>
  <conditionalFormatting sqref="M24:Q24">
    <cfRule type="top10" dxfId="43" priority="55" rank="1"/>
  </conditionalFormatting>
  <conditionalFormatting sqref="M25:Q25">
    <cfRule type="top10" dxfId="42" priority="54" rank="1"/>
  </conditionalFormatting>
  <conditionalFormatting sqref="M26:Q26">
    <cfRule type="top10" dxfId="41" priority="53" rank="1"/>
  </conditionalFormatting>
  <conditionalFormatting sqref="M27:Q27">
    <cfRule type="top10" dxfId="40" priority="52" rank="1"/>
  </conditionalFormatting>
  <conditionalFormatting sqref="M28:Q28">
    <cfRule type="top10" dxfId="39" priority="51" rank="1"/>
  </conditionalFormatting>
  <conditionalFormatting sqref="M29:Q29">
    <cfRule type="top10" dxfId="38" priority="50" rank="1"/>
  </conditionalFormatting>
  <conditionalFormatting sqref="M30:Q30">
    <cfRule type="top10" dxfId="37" priority="49" rank="1"/>
  </conditionalFormatting>
  <conditionalFormatting sqref="M31:Q31">
    <cfRule type="top10" dxfId="36" priority="48" rank="1"/>
  </conditionalFormatting>
  <conditionalFormatting sqref="M32:Q32">
    <cfRule type="top10" dxfId="35" priority="47" rank="1"/>
  </conditionalFormatting>
  <conditionalFormatting sqref="M33:Q33">
    <cfRule type="top10" dxfId="34" priority="46" rank="1"/>
  </conditionalFormatting>
  <conditionalFormatting sqref="M34:Q34">
    <cfRule type="top10" dxfId="33" priority="45" rank="1"/>
  </conditionalFormatting>
  <conditionalFormatting sqref="M35:Q35">
    <cfRule type="top10" dxfId="32" priority="44" rank="1"/>
  </conditionalFormatting>
  <conditionalFormatting sqref="M36:Q36">
    <cfRule type="top10" dxfId="31" priority="43" rank="1"/>
  </conditionalFormatting>
  <conditionalFormatting sqref="M37:Q37">
    <cfRule type="top10" dxfId="30" priority="42" rank="1"/>
  </conditionalFormatting>
  <conditionalFormatting sqref="M38:Q38">
    <cfRule type="top10" dxfId="29" priority="41" rank="1"/>
  </conditionalFormatting>
  <conditionalFormatting sqref="M39:Q39">
    <cfRule type="top10" dxfId="28" priority="40" rank="1"/>
  </conditionalFormatting>
  <conditionalFormatting sqref="M40:Q40">
    <cfRule type="top10" dxfId="27" priority="39" rank="1"/>
  </conditionalFormatting>
  <conditionalFormatting sqref="M41:Q41">
    <cfRule type="top10" dxfId="26" priority="38" rank="1"/>
  </conditionalFormatting>
  <conditionalFormatting sqref="M42:Q42">
    <cfRule type="top10" dxfId="25" priority="37" rank="1"/>
  </conditionalFormatting>
  <conditionalFormatting sqref="M43:Q43">
    <cfRule type="top10" dxfId="24" priority="36" rank="1"/>
  </conditionalFormatting>
  <conditionalFormatting sqref="M44:Q44">
    <cfRule type="top10" dxfId="23" priority="35" rank="1"/>
  </conditionalFormatting>
  <conditionalFormatting sqref="M45:Q45">
    <cfRule type="top10" dxfId="22" priority="34" rank="1"/>
  </conditionalFormatting>
  <conditionalFormatting sqref="M46:Q46">
    <cfRule type="top10" dxfId="21" priority="33" rank="1"/>
  </conditionalFormatting>
  <conditionalFormatting sqref="M47:Q57">
    <cfRule type="top10" dxfId="20" priority="32" rank="1"/>
  </conditionalFormatting>
  <conditionalFormatting sqref="AB57:AF57">
    <cfRule type="top10" dxfId="19" priority="18" rank="1"/>
  </conditionalFormatting>
  <conditionalFormatting sqref="AB29:AF29">
    <cfRule type="top10" dxfId="18" priority="17" rank="1"/>
  </conditionalFormatting>
  <conditionalFormatting sqref="AB40:AF40">
    <cfRule type="top10" dxfId="17" priority="16" rank="1"/>
  </conditionalFormatting>
  <conditionalFormatting sqref="AB30:AF30">
    <cfRule type="top10" dxfId="16" priority="15" rank="1"/>
  </conditionalFormatting>
  <conditionalFormatting sqref="AB31:AF31">
    <cfRule type="top10" dxfId="15" priority="14" rank="1"/>
  </conditionalFormatting>
  <conditionalFormatting sqref="AB32:AF32">
    <cfRule type="top10" dxfId="14" priority="13" rank="1"/>
  </conditionalFormatting>
  <conditionalFormatting sqref="AB33:AF33">
    <cfRule type="top10" dxfId="13" priority="12" rank="1"/>
  </conditionalFormatting>
  <conditionalFormatting sqref="AB34:AF34">
    <cfRule type="top10" dxfId="12" priority="11" rank="1"/>
  </conditionalFormatting>
  <conditionalFormatting sqref="AB35:AF35">
    <cfRule type="top10" dxfId="11" priority="10" rank="1"/>
  </conditionalFormatting>
  <conditionalFormatting sqref="AB36:AF36">
    <cfRule type="top10" dxfId="10" priority="9" rank="1"/>
  </conditionalFormatting>
  <conditionalFormatting sqref="AB37:AF37">
    <cfRule type="top10" dxfId="9" priority="8" rank="1"/>
  </conditionalFormatting>
  <conditionalFormatting sqref="AB38:AF38">
    <cfRule type="top10" dxfId="8" priority="7" rank="1"/>
  </conditionalFormatting>
  <conditionalFormatting sqref="AB39:AF39">
    <cfRule type="top10" dxfId="7" priority="6" rank="1"/>
  </conditionalFormatting>
  <conditionalFormatting sqref="AB41:AF56">
    <cfRule type="top10" dxfId="6" priority="5" rank="1"/>
  </conditionalFormatting>
  <pageMargins left="0.25" right="0.25" top="0.75" bottom="0.75" header="0.3" footer="0.3"/>
  <pageSetup paperSize="9" scale="72" fitToHeight="0"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22" id="{FC57915E-9C86-463E-A50A-E82372D48D08}">
            <xm:f>#REF!=DROPDOWN!$J$8</xm:f>
            <x14:dxf>
              <fill>
                <patternFill>
                  <bgColor theme="4"/>
                </patternFill>
              </fill>
            </x14:dxf>
          </x14:cfRule>
          <xm:sqref>H13:H57</xm:sqref>
        </x14:conditionalFormatting>
        <x14:conditionalFormatting xmlns:xm="http://schemas.microsoft.com/office/excel/2006/main">
          <x14:cfRule type="expression" priority="123" id="{292ECCE6-0C69-4F8D-9A42-471AE05388A0}">
            <xm:f>#REF!=DROPDOWN!$J$10</xm:f>
            <x14:dxf>
              <fill>
                <patternFill>
                  <bgColor theme="9"/>
                </patternFill>
              </fill>
            </x14:dxf>
          </x14:cfRule>
          <x14:cfRule type="expression" priority="124" id="{E1DC7AEB-FC0E-4FD2-91F6-A4B9E39E2172}">
            <xm:f>#REF!=DROPDOWN!$J$9</xm:f>
            <x14:dxf>
              <fill>
                <patternFill>
                  <bgColor theme="5"/>
                </patternFill>
              </fill>
            </x14:dxf>
          </x14:cfRule>
          <xm:sqref>H13:H57</xm:sqref>
        </x14:conditionalFormatting>
        <x14:conditionalFormatting xmlns:xm="http://schemas.microsoft.com/office/excel/2006/main">
          <x14:cfRule type="expression" priority="19" id="{38F2837B-38B9-46EA-A011-9B4F1C1755BB}">
            <xm:f>#REF!=DROPDOWN!$J$8</xm:f>
            <x14:dxf>
              <fill>
                <patternFill>
                  <bgColor theme="4"/>
                </patternFill>
              </fill>
            </x14:dxf>
          </x14:cfRule>
          <xm:sqref>W29:W57</xm:sqref>
        </x14:conditionalFormatting>
        <x14:conditionalFormatting xmlns:xm="http://schemas.microsoft.com/office/excel/2006/main">
          <x14:cfRule type="expression" priority="20" id="{5A0DFB8F-8AA9-4270-A203-352E838AD95A}">
            <xm:f>#REF!=DROPDOWN!$J$10</xm:f>
            <x14:dxf>
              <fill>
                <patternFill>
                  <bgColor theme="9"/>
                </patternFill>
              </fill>
            </x14:dxf>
          </x14:cfRule>
          <x14:cfRule type="expression" priority="21" id="{EBE5E9AF-246F-4B49-8145-420E34223303}">
            <xm:f>#REF!=DROPDOWN!$J$9</xm:f>
            <x14:dxf>
              <fill>
                <patternFill>
                  <bgColor theme="5"/>
                </patternFill>
              </fill>
            </x14:dxf>
          </x14:cfRule>
          <xm:sqref>W29:W57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8"/>
  <dimension ref="A1"/>
  <sheetViews>
    <sheetView workbookViewId="0">
      <selection activeCell="T32" sqref="T32"/>
    </sheetView>
  </sheetViews>
  <sheetFormatPr baseColWidth="10" defaultRowHeight="15" x14ac:dyDescent="0.25"/>
  <sheetData>
    <row r="1" spans="1:1" x14ac:dyDescent="0.25">
      <c r="A1" t="s">
        <v>36</v>
      </c>
    </row>
  </sheetData>
  <customSheetViews>
    <customSheetView guid="{46FA8FB2-CEEC-41E4-BFE0-0649DAC6661A}">
      <selection activeCell="T32" sqref="T32"/>
      <pageMargins left="0.7" right="0.7" top="0.78740157499999996" bottom="0.78740157499999996" header="0.3" footer="0.3"/>
    </customSheetView>
  </customSheetViews>
  <pageMargins left="0.7" right="0.7" top="0.78740157499999996" bottom="0.78740157499999996"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9">
    <tabColor rgb="FFFFFF00"/>
  </sheetPr>
  <dimension ref="A1:P20"/>
  <sheetViews>
    <sheetView workbookViewId="0">
      <selection activeCell="L20" sqref="L20"/>
    </sheetView>
  </sheetViews>
  <sheetFormatPr baseColWidth="10" defaultRowHeight="15" x14ac:dyDescent="0.25"/>
  <cols>
    <col min="1" max="1" width="50.42578125" customWidth="1"/>
    <col min="2" max="2" width="1.140625" customWidth="1"/>
    <col min="4" max="4" width="29.140625" customWidth="1"/>
    <col min="5" max="5" width="1.85546875" customWidth="1"/>
    <col min="8" max="8" width="1.140625" customWidth="1"/>
    <col min="9" max="9" width="41.85546875" customWidth="1"/>
    <col min="11" max="11" width="1.140625" customWidth="1"/>
    <col min="12" max="12" width="31.140625" customWidth="1"/>
    <col min="14" max="14" width="1.5703125" customWidth="1"/>
  </cols>
  <sheetData>
    <row r="1" spans="1:16" s="24" customFormat="1" x14ac:dyDescent="0.25">
      <c r="A1" s="25" t="s">
        <v>30</v>
      </c>
      <c r="B1" s="25" t="s">
        <v>30</v>
      </c>
      <c r="C1" s="25" t="s">
        <v>30</v>
      </c>
      <c r="D1" s="25" t="s">
        <v>30</v>
      </c>
      <c r="E1" s="25" t="s">
        <v>30</v>
      </c>
      <c r="F1" s="25" t="s">
        <v>30</v>
      </c>
      <c r="G1" s="25" t="s">
        <v>30</v>
      </c>
      <c r="H1" s="25" t="s">
        <v>30</v>
      </c>
      <c r="I1" s="25" t="s">
        <v>30</v>
      </c>
      <c r="J1" s="25" t="s">
        <v>30</v>
      </c>
      <c r="K1" s="25" t="s">
        <v>30</v>
      </c>
      <c r="L1" s="25" t="s">
        <v>30</v>
      </c>
      <c r="M1" s="25" t="s">
        <v>30</v>
      </c>
      <c r="N1" s="25" t="s">
        <v>30</v>
      </c>
      <c r="O1" s="25" t="s">
        <v>30</v>
      </c>
      <c r="P1" s="25" t="s">
        <v>30</v>
      </c>
    </row>
    <row r="3" spans="1:16" ht="26.25" x14ac:dyDescent="0.4">
      <c r="A3" s="26" t="s">
        <v>31</v>
      </c>
    </row>
    <row r="6" spans="1:16" x14ac:dyDescent="0.25">
      <c r="A6" s="1" t="s">
        <v>32</v>
      </c>
      <c r="C6" s="1"/>
      <c r="F6" s="1" t="s">
        <v>39</v>
      </c>
      <c r="I6" s="1" t="s">
        <v>43</v>
      </c>
      <c r="L6" s="1" t="s">
        <v>44</v>
      </c>
    </row>
    <row r="8" spans="1:16" x14ac:dyDescent="0.25">
      <c r="A8" s="16" t="s">
        <v>33</v>
      </c>
      <c r="F8">
        <v>0</v>
      </c>
      <c r="G8" t="s">
        <v>41</v>
      </c>
      <c r="I8" s="16" t="s">
        <v>261</v>
      </c>
      <c r="J8" t="s">
        <v>246</v>
      </c>
      <c r="L8" t="s">
        <v>245</v>
      </c>
      <c r="M8">
        <v>1</v>
      </c>
      <c r="O8" t="s">
        <v>246</v>
      </c>
      <c r="P8" s="16" t="s">
        <v>0</v>
      </c>
    </row>
    <row r="9" spans="1:16" x14ac:dyDescent="0.25">
      <c r="A9" t="s">
        <v>35</v>
      </c>
      <c r="C9" s="30"/>
      <c r="D9" s="23"/>
      <c r="F9">
        <v>1</v>
      </c>
      <c r="G9" t="s">
        <v>40</v>
      </c>
      <c r="I9" s="16" t="s">
        <v>262</v>
      </c>
      <c r="J9" t="s">
        <v>263</v>
      </c>
      <c r="L9" s="16" t="s">
        <v>247</v>
      </c>
      <c r="M9">
        <v>2</v>
      </c>
      <c r="O9" t="s">
        <v>246</v>
      </c>
      <c r="P9" s="16" t="s">
        <v>3</v>
      </c>
    </row>
    <row r="10" spans="1:16" x14ac:dyDescent="0.25">
      <c r="A10" t="s">
        <v>34</v>
      </c>
      <c r="C10" s="31"/>
      <c r="D10" s="23"/>
      <c r="I10" s="16" t="s">
        <v>308</v>
      </c>
      <c r="J10" t="s">
        <v>240</v>
      </c>
      <c r="L10" s="16" t="s">
        <v>248</v>
      </c>
      <c r="M10">
        <v>3</v>
      </c>
      <c r="O10" t="s">
        <v>246</v>
      </c>
      <c r="P10" s="16" t="s">
        <v>2</v>
      </c>
    </row>
    <row r="11" spans="1:16" x14ac:dyDescent="0.25">
      <c r="C11" s="31"/>
      <c r="D11" s="23"/>
      <c r="L11" s="16" t="s">
        <v>249</v>
      </c>
      <c r="M11">
        <v>4</v>
      </c>
      <c r="O11" t="s">
        <v>246</v>
      </c>
      <c r="P11" s="16" t="s">
        <v>1</v>
      </c>
    </row>
    <row r="12" spans="1:16" x14ac:dyDescent="0.25">
      <c r="C12" s="31"/>
      <c r="D12" s="23"/>
      <c r="L12" s="16" t="s">
        <v>264</v>
      </c>
      <c r="M12">
        <v>5</v>
      </c>
      <c r="O12" t="s">
        <v>263</v>
      </c>
      <c r="P12" s="16" t="s">
        <v>4</v>
      </c>
    </row>
    <row r="13" spans="1:16" x14ac:dyDescent="0.25">
      <c r="C13" s="31"/>
      <c r="D13" s="23"/>
      <c r="L13" s="16" t="s">
        <v>267</v>
      </c>
      <c r="M13">
        <v>6</v>
      </c>
      <c r="O13" t="s">
        <v>263</v>
      </c>
      <c r="P13" s="16" t="s">
        <v>265</v>
      </c>
    </row>
    <row r="14" spans="1:16" x14ac:dyDescent="0.25">
      <c r="L14" t="s">
        <v>241</v>
      </c>
      <c r="M14">
        <v>7</v>
      </c>
      <c r="O14" t="s">
        <v>240</v>
      </c>
      <c r="P14" t="s">
        <v>5</v>
      </c>
    </row>
    <row r="15" spans="1:16" x14ac:dyDescent="0.25">
      <c r="L15" t="s">
        <v>274</v>
      </c>
      <c r="M15">
        <v>8</v>
      </c>
      <c r="O15" t="s">
        <v>240</v>
      </c>
      <c r="P15" s="324" t="s">
        <v>277</v>
      </c>
    </row>
    <row r="16" spans="1:16" x14ac:dyDescent="0.25">
      <c r="L16" t="s">
        <v>275</v>
      </c>
      <c r="M16">
        <v>9</v>
      </c>
      <c r="O16" t="s">
        <v>240</v>
      </c>
      <c r="P16" s="324" t="s">
        <v>278</v>
      </c>
    </row>
    <row r="17" spans="12:16" x14ac:dyDescent="0.25">
      <c r="L17" t="s">
        <v>276</v>
      </c>
      <c r="M17">
        <v>10</v>
      </c>
      <c r="O17" t="s">
        <v>240</v>
      </c>
      <c r="P17" t="s">
        <v>279</v>
      </c>
    </row>
    <row r="18" spans="12:16" x14ac:dyDescent="0.25">
      <c r="L18" t="s">
        <v>242</v>
      </c>
      <c r="M18">
        <v>11</v>
      </c>
      <c r="O18" t="s">
        <v>240</v>
      </c>
      <c r="P18" t="s">
        <v>6</v>
      </c>
    </row>
    <row r="19" spans="12:16" x14ac:dyDescent="0.25">
      <c r="L19" t="s">
        <v>243</v>
      </c>
      <c r="M19">
        <v>12</v>
      </c>
      <c r="O19" t="s">
        <v>240</v>
      </c>
      <c r="P19" t="s">
        <v>7</v>
      </c>
    </row>
    <row r="20" spans="12:16" x14ac:dyDescent="0.25">
      <c r="L20" t="s">
        <v>366</v>
      </c>
      <c r="M20">
        <v>13</v>
      </c>
      <c r="O20" t="s">
        <v>240</v>
      </c>
      <c r="P20" t="s">
        <v>393</v>
      </c>
    </row>
  </sheetData>
  <customSheetViews>
    <customSheetView guid="{46FA8FB2-CEEC-41E4-BFE0-0649DAC6661A}" topLeftCell="C1">
      <selection activeCell="O30" sqref="O30"/>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R25"/>
  <sheetViews>
    <sheetView showGridLines="0" showRowColHeaders="0" topLeftCell="A2" zoomScaleNormal="100" workbookViewId="0">
      <pane ySplit="8" topLeftCell="A10" activePane="bottomLeft" state="frozen"/>
      <selection activeCell="A2" sqref="A2"/>
      <selection pane="bottomLeft" activeCell="C11" sqref="C11"/>
    </sheetView>
  </sheetViews>
  <sheetFormatPr baseColWidth="10" defaultRowHeight="15" x14ac:dyDescent="0.25"/>
  <cols>
    <col min="1" max="1" width="1.5703125" customWidth="1"/>
    <col min="2" max="2" width="47.140625" customWidth="1"/>
    <col min="3" max="3" width="53.140625" customWidth="1"/>
  </cols>
  <sheetData>
    <row r="1" spans="1:18" hidden="1" x14ac:dyDescent="0.25"/>
    <row r="2" spans="1:18" s="73" customFormat="1" ht="20.100000000000001" customHeight="1" x14ac:dyDescent="0.25">
      <c r="B2" s="76" t="s">
        <v>331</v>
      </c>
    </row>
    <row r="3" spans="1:18" ht="15" customHeight="1" x14ac:dyDescent="0.25">
      <c r="A3" s="53"/>
      <c r="B3" s="345" t="s">
        <v>48</v>
      </c>
      <c r="C3" s="53"/>
      <c r="D3" s="53"/>
      <c r="E3" s="53"/>
      <c r="F3" s="53"/>
      <c r="G3" s="53"/>
      <c r="H3" s="53"/>
      <c r="I3" s="53"/>
      <c r="J3" s="53"/>
      <c r="K3" s="53"/>
      <c r="L3" s="53"/>
      <c r="M3" s="53"/>
      <c r="N3" s="53"/>
      <c r="O3" s="53"/>
      <c r="P3" s="53"/>
      <c r="Q3" s="53"/>
      <c r="R3" s="53"/>
    </row>
    <row r="4" spans="1:18" ht="21" customHeight="1" x14ac:dyDescent="0.4">
      <c r="A4" s="56"/>
      <c r="B4" s="341" t="str">
        <f>'Ihre Notizen'!B4</f>
        <v>Prozessbegleitende Nachhaltigkeitsbewertung</v>
      </c>
      <c r="C4" s="56"/>
      <c r="D4" s="56"/>
      <c r="E4" s="56"/>
      <c r="F4" s="56"/>
      <c r="G4" s="56"/>
      <c r="H4" s="56"/>
      <c r="I4" s="56"/>
      <c r="J4" s="56"/>
      <c r="K4" s="56"/>
      <c r="L4" s="56"/>
      <c r="M4" s="56"/>
      <c r="N4" s="56"/>
      <c r="O4" s="56"/>
      <c r="P4" s="56"/>
      <c r="Q4" s="56"/>
      <c r="R4" s="56"/>
    </row>
    <row r="5" spans="1:18" ht="3.95" customHeight="1" x14ac:dyDescent="0.25">
      <c r="A5" s="52"/>
      <c r="B5" s="52"/>
      <c r="C5" s="52"/>
      <c r="D5" s="52"/>
      <c r="E5" s="52"/>
      <c r="F5" s="52"/>
      <c r="G5" s="52"/>
      <c r="H5" s="52"/>
      <c r="I5" s="52"/>
      <c r="J5" s="52"/>
      <c r="K5" s="52"/>
      <c r="L5" s="52"/>
      <c r="M5" s="52"/>
      <c r="N5" s="52"/>
      <c r="O5" s="52"/>
      <c r="P5" s="52"/>
      <c r="Q5" s="52"/>
      <c r="R5" s="52"/>
    </row>
    <row r="6" spans="1:18" ht="3.95" customHeight="1" x14ac:dyDescent="0.25">
      <c r="A6" s="47"/>
      <c r="B6" s="47"/>
      <c r="C6" s="47"/>
      <c r="D6" s="47"/>
      <c r="E6" s="47"/>
      <c r="F6" s="47"/>
      <c r="G6" s="47"/>
      <c r="H6" s="47"/>
      <c r="I6" s="47"/>
      <c r="J6" s="47"/>
      <c r="K6" s="47"/>
      <c r="L6" s="47"/>
      <c r="M6" s="47"/>
      <c r="N6" s="47"/>
      <c r="O6" s="47"/>
      <c r="P6" s="47"/>
      <c r="Q6" s="47"/>
      <c r="R6" s="47"/>
    </row>
    <row r="7" spans="1:18" s="3" customFormat="1" ht="6.95" customHeight="1" x14ac:dyDescent="0.25">
      <c r="A7" s="4"/>
      <c r="B7" s="4"/>
      <c r="C7" s="4"/>
      <c r="D7" s="4"/>
      <c r="E7" s="4"/>
      <c r="F7" s="4"/>
      <c r="G7" s="4"/>
      <c r="H7" s="4"/>
      <c r="I7" s="4"/>
      <c r="J7" s="4"/>
      <c r="K7" s="4"/>
      <c r="L7" s="4"/>
      <c r="M7" s="4"/>
      <c r="N7" s="4"/>
      <c r="O7" s="4"/>
      <c r="P7" s="4"/>
      <c r="Q7" s="4"/>
      <c r="R7" s="4"/>
    </row>
    <row r="8" spans="1:18" ht="39" customHeight="1" x14ac:dyDescent="0.35">
      <c r="B8" s="347" t="s">
        <v>49</v>
      </c>
      <c r="C8" s="91" t="s">
        <v>207</v>
      </c>
    </row>
    <row r="9" spans="1:18" ht="24.95" customHeight="1" x14ac:dyDescent="0.25">
      <c r="C9" s="86"/>
    </row>
    <row r="10" spans="1:18" ht="9.9499999999999993" customHeight="1" x14ac:dyDescent="0.25">
      <c r="B10" s="19"/>
      <c r="C10" s="19"/>
    </row>
    <row r="11" spans="1:18" ht="39.950000000000003" customHeight="1" x14ac:dyDescent="0.25">
      <c r="B11" s="22" t="s">
        <v>28</v>
      </c>
      <c r="C11" s="75" t="s">
        <v>29</v>
      </c>
    </row>
    <row r="12" spans="1:18" ht="9.9499999999999993" customHeight="1" x14ac:dyDescent="0.25">
      <c r="B12" s="22"/>
      <c r="C12" s="19"/>
    </row>
    <row r="13" spans="1:18" ht="39.950000000000003" customHeight="1" x14ac:dyDescent="0.25">
      <c r="B13" s="21" t="s">
        <v>15</v>
      </c>
      <c r="C13" s="75" t="s">
        <v>239</v>
      </c>
    </row>
    <row r="14" spans="1:18" ht="9.9499999999999993" customHeight="1" x14ac:dyDescent="0.25">
      <c r="B14" s="21"/>
      <c r="C14" s="20"/>
    </row>
    <row r="15" spans="1:18" ht="39.950000000000003" customHeight="1" x14ac:dyDescent="0.25">
      <c r="B15" s="21" t="s">
        <v>53</v>
      </c>
      <c r="C15" s="75" t="s">
        <v>238</v>
      </c>
    </row>
    <row r="16" spans="1:18" ht="9.9499999999999993" customHeight="1" x14ac:dyDescent="0.25">
      <c r="B16" s="21"/>
      <c r="C16" s="20"/>
    </row>
    <row r="17" spans="2:3" x14ac:dyDescent="0.25">
      <c r="B17" s="21" t="s">
        <v>113</v>
      </c>
      <c r="C17" s="298" t="s">
        <v>208</v>
      </c>
    </row>
    <row r="18" spans="2:3" ht="9.9499999999999993" customHeight="1" x14ac:dyDescent="0.25">
      <c r="B18" s="21"/>
      <c r="C18" s="20"/>
    </row>
    <row r="19" spans="2:3" x14ac:dyDescent="0.25">
      <c r="B19" s="21" t="s">
        <v>50</v>
      </c>
      <c r="C19" s="299">
        <v>44581</v>
      </c>
    </row>
    <row r="20" spans="2:3" ht="9.9499999999999993" customHeight="1" x14ac:dyDescent="0.25">
      <c r="B20" s="21"/>
      <c r="C20" s="20"/>
    </row>
    <row r="21" spans="2:3" ht="39.950000000000003" customHeight="1" x14ac:dyDescent="0.25">
      <c r="B21" s="21" t="s">
        <v>27</v>
      </c>
      <c r="C21" s="297" t="s">
        <v>234</v>
      </c>
    </row>
    <row r="22" spans="2:3" ht="9.9499999999999993" customHeight="1" x14ac:dyDescent="0.25">
      <c r="B22" s="21"/>
      <c r="C22" s="20"/>
    </row>
    <row r="23" spans="2:3" ht="39.950000000000003" customHeight="1" x14ac:dyDescent="0.25">
      <c r="B23" s="21" t="s">
        <v>352</v>
      </c>
      <c r="C23" s="297" t="s">
        <v>193</v>
      </c>
    </row>
    <row r="24" spans="2:3" ht="9.9499999999999993" customHeight="1" x14ac:dyDescent="0.25">
      <c r="B24" s="21"/>
      <c r="C24" s="20"/>
    </row>
    <row r="25" spans="2:3" ht="86.1" customHeight="1" x14ac:dyDescent="0.25">
      <c r="B25" s="20" t="s">
        <v>51</v>
      </c>
      <c r="C25" s="75" t="s">
        <v>214</v>
      </c>
    </row>
  </sheetData>
  <sheetProtection algorithmName="SHA-512" hashValue="oEE+wMw6LyhvtlCs6v+srJbrcKjEwAItjDM0fZzL8vgEgrFe3q/Eupa9G7C7kdL0DWP1n11JvtPX/adM2j9icw==" saltValue="1UcQVKb4hpiwe/iF/JSRJQ==" spinCount="100000" sheet="1" objects="1" selectLockedCells="1"/>
  <customSheetViews>
    <customSheetView guid="{46FA8FB2-CEEC-41E4-BFE0-0649DAC6661A}" showGridLines="0" showRowCol="0" topLeftCell="A2">
      <pane ySplit="8" topLeftCell="A10" activePane="bottomLeft" state="frozen"/>
      <selection pane="bottomLeft" activeCell="H21" sqref="H21"/>
      <pageMargins left="0.7" right="0.7" top="0.78740157499999996" bottom="0.78740157499999996" header="0.3" footer="0.3"/>
    </customSheetView>
  </customSheetView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1"/>
  <dimension ref="B1:K72"/>
  <sheetViews>
    <sheetView showGridLines="0" showRowColHeaders="0" topLeftCell="A2" zoomScaleNormal="100" workbookViewId="0">
      <pane ySplit="16" topLeftCell="A18" activePane="bottomLeft" state="frozen"/>
      <selection activeCell="A2" sqref="A2"/>
      <selection pane="bottomLeft"/>
    </sheetView>
  </sheetViews>
  <sheetFormatPr baseColWidth="10" defaultColWidth="11.42578125" defaultRowHeight="15" x14ac:dyDescent="0.25"/>
  <cols>
    <col min="1" max="1" width="1.5703125" style="4" customWidth="1"/>
    <col min="2" max="2" width="30" style="4" customWidth="1"/>
    <col min="3" max="3" width="4.140625" style="62" customWidth="1"/>
    <col min="4" max="4" width="34.140625" style="5" customWidth="1"/>
    <col min="5" max="5" width="42.42578125" style="5" customWidth="1"/>
    <col min="6" max="6" width="67.5703125" style="5" customWidth="1"/>
    <col min="7" max="7" width="1.5703125" style="5" customWidth="1"/>
    <col min="8" max="8" width="28.42578125" style="4" customWidth="1"/>
    <col min="9" max="9" width="11.42578125" style="4"/>
    <col min="10" max="10" width="11.42578125" style="77" hidden="1" customWidth="1"/>
    <col min="11" max="16384" width="11.42578125" style="4"/>
  </cols>
  <sheetData>
    <row r="1" spans="2:11" ht="30" hidden="1" x14ac:dyDescent="0.25">
      <c r="D1" s="36" t="s">
        <v>55</v>
      </c>
      <c r="E1" s="36" t="s">
        <v>56</v>
      </c>
      <c r="J1" s="227" t="s">
        <v>59</v>
      </c>
      <c r="K1" s="4" t="s">
        <v>45</v>
      </c>
    </row>
    <row r="2" spans="2:11" s="73" customFormat="1" ht="20.100000000000001" customHeight="1" x14ac:dyDescent="0.25">
      <c r="B2" s="76" t="s">
        <v>332</v>
      </c>
      <c r="J2" s="73" t="s">
        <v>151</v>
      </c>
    </row>
    <row r="3" spans="2:11" s="52" customFormat="1" ht="15" customHeight="1" x14ac:dyDescent="0.25">
      <c r="B3" s="345" t="s">
        <v>48</v>
      </c>
      <c r="E3" s="54"/>
      <c r="F3" s="54"/>
      <c r="J3" s="228"/>
    </row>
    <row r="4" spans="2:11" s="52" customFormat="1" ht="21" customHeight="1" x14ac:dyDescent="0.35">
      <c r="B4" s="341" t="str">
        <f>CONCATENATE('Ihre Notizen'!B4," ",'0_Allg_Eingaben'!C15," | ",'0_Allg_Eingaben'!C17)</f>
        <v>Prozessbegleitende Nachhaltigkeitsbewertung Muster | 1.Bewertung</v>
      </c>
      <c r="E4" s="54"/>
      <c r="F4" s="54"/>
      <c r="G4" s="57"/>
      <c r="H4" s="57"/>
      <c r="I4" s="55"/>
      <c r="J4" s="228"/>
    </row>
    <row r="5" spans="2:11" s="52" customFormat="1" ht="3.95" customHeight="1" x14ac:dyDescent="0.25">
      <c r="C5" s="59"/>
      <c r="D5" s="59"/>
      <c r="E5" s="54"/>
      <c r="F5" s="54"/>
      <c r="I5" s="55"/>
      <c r="J5" s="228"/>
    </row>
    <row r="6" spans="2:11" s="47" customFormat="1" ht="3.95" customHeight="1" x14ac:dyDescent="0.25">
      <c r="C6" s="49"/>
      <c r="D6" s="49"/>
      <c r="E6" s="50"/>
      <c r="F6" s="50"/>
      <c r="I6" s="51"/>
      <c r="J6" s="229"/>
    </row>
    <row r="7" spans="2:11" ht="3.95" customHeight="1" x14ac:dyDescent="0.25">
      <c r="C7" s="5"/>
    </row>
    <row r="8" spans="2:11" x14ac:dyDescent="0.25">
      <c r="B8" s="392" t="s">
        <v>365</v>
      </c>
      <c r="C8" s="392"/>
      <c r="D8" s="392"/>
      <c r="E8" s="392"/>
      <c r="F8" s="392"/>
      <c r="G8" s="392"/>
      <c r="H8" s="392"/>
    </row>
    <row r="9" spans="2:11" ht="5.0999999999999996" hidden="1" customHeight="1" x14ac:dyDescent="0.25"/>
    <row r="10" spans="2:11" ht="23.25" x14ac:dyDescent="0.25">
      <c r="B10" s="344" t="s">
        <v>58</v>
      </c>
      <c r="C10" s="4"/>
      <c r="D10" s="4"/>
    </row>
    <row r="11" spans="2:11" ht="5.0999999999999996" customHeight="1" x14ac:dyDescent="0.25">
      <c r="B11" s="14"/>
      <c r="C11" s="4"/>
      <c r="D11" s="4"/>
    </row>
    <row r="12" spans="2:11" s="29" customFormat="1" ht="20.100000000000001" customHeight="1" x14ac:dyDescent="0.25">
      <c r="B12" s="83" t="s">
        <v>60</v>
      </c>
      <c r="C12" s="84"/>
      <c r="D12" s="84"/>
      <c r="E12" s="85"/>
      <c r="F12" s="85"/>
      <c r="G12" s="85"/>
      <c r="H12" s="85"/>
      <c r="J12" s="77"/>
    </row>
    <row r="13" spans="2:11" ht="5.0999999999999996" customHeight="1" x14ac:dyDescent="0.25">
      <c r="C13" s="5"/>
    </row>
    <row r="14" spans="2:11" s="6" customFormat="1" ht="20.100000000000001" customHeight="1" x14ac:dyDescent="0.4">
      <c r="B14" s="390" t="s">
        <v>210</v>
      </c>
      <c r="C14" s="390" t="s">
        <v>209</v>
      </c>
      <c r="D14" s="390"/>
      <c r="E14" s="374"/>
      <c r="F14" s="290" t="s">
        <v>57</v>
      </c>
      <c r="G14" s="13"/>
      <c r="H14" s="391" t="s">
        <v>64</v>
      </c>
      <c r="J14" s="230"/>
    </row>
    <row r="15" spans="2:11" s="78" customFormat="1" ht="29.1" customHeight="1" x14ac:dyDescent="0.4">
      <c r="B15" s="390"/>
      <c r="C15" s="393" t="s">
        <v>399</v>
      </c>
      <c r="D15" s="393"/>
      <c r="E15" s="393" t="s">
        <v>421</v>
      </c>
      <c r="F15" s="60" t="s">
        <v>61</v>
      </c>
      <c r="G15" s="45"/>
      <c r="H15" s="391"/>
      <c r="J15" s="231"/>
    </row>
    <row r="16" spans="2:11" s="78" customFormat="1" ht="20.100000000000001" customHeight="1" x14ac:dyDescent="0.4">
      <c r="B16" s="44"/>
      <c r="C16" s="44"/>
      <c r="D16" s="44"/>
      <c r="E16" s="393"/>
      <c r="F16" s="45"/>
      <c r="G16" s="45"/>
      <c r="H16" s="45"/>
      <c r="J16" s="231"/>
    </row>
    <row r="17" spans="2:10" s="6" customFormat="1" ht="5.0999999999999996" customHeight="1" x14ac:dyDescent="0.4">
      <c r="C17" s="35"/>
      <c r="D17" s="35"/>
      <c r="E17" s="35"/>
      <c r="F17" s="35"/>
      <c r="G17" s="35"/>
      <c r="H17" s="18"/>
      <c r="J17" s="230"/>
    </row>
    <row r="18" spans="2:10" ht="60" customHeight="1" x14ac:dyDescent="0.25">
      <c r="B18" s="357" t="s">
        <v>245</v>
      </c>
      <c r="C18" s="354" t="s">
        <v>16</v>
      </c>
      <c r="D18" s="355" t="s">
        <v>298</v>
      </c>
      <c r="E18" s="356" t="s">
        <v>244</v>
      </c>
      <c r="F18" s="338" t="s">
        <v>353</v>
      </c>
      <c r="G18" s="79"/>
      <c r="H18" s="70" t="s">
        <v>35</v>
      </c>
      <c r="J18" s="77">
        <v>1</v>
      </c>
    </row>
    <row r="19" spans="2:10" ht="60" customHeight="1" x14ac:dyDescent="0.25">
      <c r="B19" s="357" t="s">
        <v>245</v>
      </c>
      <c r="C19" s="354" t="s">
        <v>17</v>
      </c>
      <c r="D19" s="355" t="s">
        <v>303</v>
      </c>
      <c r="E19" s="356" t="s">
        <v>244</v>
      </c>
      <c r="F19" s="338" t="s">
        <v>404</v>
      </c>
      <c r="G19" s="79"/>
      <c r="H19" s="70" t="s">
        <v>35</v>
      </c>
      <c r="J19" s="77">
        <v>2</v>
      </c>
    </row>
    <row r="20" spans="2:10" ht="60" customHeight="1" x14ac:dyDescent="0.25">
      <c r="B20" s="357" t="s">
        <v>247</v>
      </c>
      <c r="C20" s="354" t="s">
        <v>18</v>
      </c>
      <c r="D20" s="355" t="s">
        <v>299</v>
      </c>
      <c r="E20" s="356" t="s">
        <v>250</v>
      </c>
      <c r="F20" s="82" t="s">
        <v>348</v>
      </c>
      <c r="G20" s="79"/>
      <c r="H20" s="70" t="s">
        <v>35</v>
      </c>
      <c r="J20" s="77">
        <v>3</v>
      </c>
    </row>
    <row r="21" spans="2:10" ht="60" customHeight="1" x14ac:dyDescent="0.25">
      <c r="B21" s="357" t="s">
        <v>247</v>
      </c>
      <c r="C21" s="354" t="s">
        <v>19</v>
      </c>
      <c r="D21" s="355" t="s">
        <v>304</v>
      </c>
      <c r="E21" s="356" t="s">
        <v>250</v>
      </c>
      <c r="F21" s="82" t="s">
        <v>347</v>
      </c>
      <c r="G21" s="79"/>
      <c r="H21" s="70" t="s">
        <v>35</v>
      </c>
      <c r="J21" s="77">
        <v>4</v>
      </c>
    </row>
    <row r="22" spans="2:10" ht="60" customHeight="1" x14ac:dyDescent="0.25">
      <c r="B22" s="357" t="s">
        <v>247</v>
      </c>
      <c r="C22" s="354" t="s">
        <v>20</v>
      </c>
      <c r="D22" s="355" t="s">
        <v>408</v>
      </c>
      <c r="E22" s="356" t="s">
        <v>405</v>
      </c>
      <c r="F22" s="82" t="s">
        <v>350</v>
      </c>
      <c r="G22" s="79"/>
      <c r="H22" s="70" t="s">
        <v>35</v>
      </c>
      <c r="J22" s="77">
        <v>5</v>
      </c>
    </row>
    <row r="23" spans="2:10" ht="60" customHeight="1" x14ac:dyDescent="0.25">
      <c r="B23" s="357" t="s">
        <v>247</v>
      </c>
      <c r="C23" s="354" t="s">
        <v>21</v>
      </c>
      <c r="D23" s="355" t="s">
        <v>409</v>
      </c>
      <c r="E23" s="356" t="s">
        <v>406</v>
      </c>
      <c r="F23" s="82" t="s">
        <v>349</v>
      </c>
      <c r="G23" s="79"/>
      <c r="H23" s="70" t="s">
        <v>35</v>
      </c>
      <c r="J23" s="77">
        <v>6</v>
      </c>
    </row>
    <row r="24" spans="2:10" ht="60" customHeight="1" x14ac:dyDescent="0.25">
      <c r="B24" s="357" t="s">
        <v>247</v>
      </c>
      <c r="C24" s="354">
        <v>4</v>
      </c>
      <c r="D24" s="355" t="s">
        <v>251</v>
      </c>
      <c r="E24" s="356" t="s">
        <v>410</v>
      </c>
      <c r="F24" s="82" t="s">
        <v>411</v>
      </c>
      <c r="G24" s="79"/>
      <c r="H24" s="70" t="s">
        <v>35</v>
      </c>
      <c r="J24" s="77">
        <v>7</v>
      </c>
    </row>
    <row r="25" spans="2:10" ht="60" customHeight="1" x14ac:dyDescent="0.25">
      <c r="B25" s="357" t="s">
        <v>248</v>
      </c>
      <c r="C25" s="354" t="s">
        <v>22</v>
      </c>
      <c r="D25" s="355" t="s">
        <v>301</v>
      </c>
      <c r="E25" s="356" t="s">
        <v>253</v>
      </c>
      <c r="F25" s="82" t="s">
        <v>412</v>
      </c>
      <c r="G25" s="79"/>
      <c r="H25" s="70" t="s">
        <v>35</v>
      </c>
      <c r="J25" s="77">
        <v>8</v>
      </c>
    </row>
    <row r="26" spans="2:10" ht="60" customHeight="1" x14ac:dyDescent="0.25">
      <c r="B26" s="357" t="s">
        <v>248</v>
      </c>
      <c r="C26" s="354" t="s">
        <v>23</v>
      </c>
      <c r="D26" s="355" t="s">
        <v>306</v>
      </c>
      <c r="E26" s="356" t="s">
        <v>253</v>
      </c>
      <c r="F26" s="82" t="s">
        <v>413</v>
      </c>
      <c r="G26" s="79"/>
      <c r="H26" s="70" t="s">
        <v>35</v>
      </c>
      <c r="J26" s="77">
        <v>9</v>
      </c>
    </row>
    <row r="27" spans="2:10" ht="60" customHeight="1" x14ac:dyDescent="0.25">
      <c r="B27" s="357" t="s">
        <v>248</v>
      </c>
      <c r="C27" s="354">
        <v>6</v>
      </c>
      <c r="D27" s="355" t="s">
        <v>254</v>
      </c>
      <c r="E27" s="356" t="s">
        <v>255</v>
      </c>
      <c r="F27" s="82" t="s">
        <v>369</v>
      </c>
      <c r="G27" s="79"/>
      <c r="H27" s="70" t="s">
        <v>35</v>
      </c>
      <c r="J27" s="77">
        <v>10</v>
      </c>
    </row>
    <row r="28" spans="2:10" ht="60" customHeight="1" x14ac:dyDescent="0.25">
      <c r="B28" s="357" t="s">
        <v>248</v>
      </c>
      <c r="C28" s="354">
        <v>7</v>
      </c>
      <c r="D28" s="355" t="s">
        <v>24</v>
      </c>
      <c r="E28" s="356" t="s">
        <v>256</v>
      </c>
      <c r="F28" s="82" t="s">
        <v>414</v>
      </c>
      <c r="G28" s="79"/>
      <c r="H28" s="70" t="s">
        <v>35</v>
      </c>
      <c r="J28" s="77">
        <v>11</v>
      </c>
    </row>
    <row r="29" spans="2:10" ht="60" customHeight="1" x14ac:dyDescent="0.25">
      <c r="B29" s="357" t="s">
        <v>249</v>
      </c>
      <c r="C29" s="354">
        <v>8</v>
      </c>
      <c r="D29" s="355" t="s">
        <v>370</v>
      </c>
      <c r="E29" s="356" t="s">
        <v>371</v>
      </c>
      <c r="F29" s="82" t="s">
        <v>343</v>
      </c>
      <c r="G29" s="79"/>
      <c r="H29" s="70" t="s">
        <v>35</v>
      </c>
      <c r="J29" s="77">
        <v>12</v>
      </c>
    </row>
    <row r="30" spans="2:10" ht="60" customHeight="1" x14ac:dyDescent="0.25">
      <c r="B30" s="357" t="s">
        <v>249</v>
      </c>
      <c r="C30" s="354">
        <v>9</v>
      </c>
      <c r="D30" s="355" t="s">
        <v>259</v>
      </c>
      <c r="E30" s="356" t="s">
        <v>311</v>
      </c>
      <c r="F30" s="338" t="s">
        <v>354</v>
      </c>
      <c r="G30" s="79"/>
      <c r="H30" s="70" t="s">
        <v>35</v>
      </c>
      <c r="J30" s="77">
        <v>13</v>
      </c>
    </row>
    <row r="31" spans="2:10" ht="60" customHeight="1" x14ac:dyDescent="0.25">
      <c r="B31" s="357" t="s">
        <v>249</v>
      </c>
      <c r="C31" s="354">
        <v>10</v>
      </c>
      <c r="D31" s="355" t="s">
        <v>260</v>
      </c>
      <c r="E31" s="356" t="s">
        <v>372</v>
      </c>
      <c r="F31" s="82" t="s">
        <v>415</v>
      </c>
      <c r="G31" s="79"/>
      <c r="H31" s="70" t="s">
        <v>35</v>
      </c>
      <c r="J31" s="77">
        <v>14</v>
      </c>
    </row>
    <row r="32" spans="2:10" ht="60" customHeight="1" x14ac:dyDescent="0.25">
      <c r="B32" s="357" t="s">
        <v>264</v>
      </c>
      <c r="C32" s="354">
        <v>11</v>
      </c>
      <c r="D32" s="355" t="s">
        <v>266</v>
      </c>
      <c r="E32" s="356"/>
      <c r="F32" s="82" t="s">
        <v>416</v>
      </c>
      <c r="G32" s="79"/>
      <c r="H32" s="70" t="s">
        <v>35</v>
      </c>
      <c r="J32" s="77">
        <v>15</v>
      </c>
    </row>
    <row r="33" spans="2:10" ht="60" customHeight="1" x14ac:dyDescent="0.25">
      <c r="B33" s="357" t="s">
        <v>267</v>
      </c>
      <c r="C33" s="354" t="s">
        <v>389</v>
      </c>
      <c r="D33" s="355" t="s">
        <v>302</v>
      </c>
      <c r="E33" s="356" t="s">
        <v>270</v>
      </c>
      <c r="F33" s="82" t="s">
        <v>417</v>
      </c>
      <c r="G33" s="79"/>
      <c r="H33" s="70" t="s">
        <v>35</v>
      </c>
      <c r="J33" s="77">
        <v>16</v>
      </c>
    </row>
    <row r="34" spans="2:10" ht="60" customHeight="1" x14ac:dyDescent="0.25">
      <c r="B34" s="357" t="s">
        <v>267</v>
      </c>
      <c r="C34" s="354" t="s">
        <v>390</v>
      </c>
      <c r="D34" s="355" t="s">
        <v>307</v>
      </c>
      <c r="E34" s="356" t="s">
        <v>270</v>
      </c>
      <c r="F34" s="82" t="s">
        <v>418</v>
      </c>
      <c r="G34" s="79"/>
      <c r="H34" s="70" t="s">
        <v>35</v>
      </c>
      <c r="J34" s="77">
        <v>17</v>
      </c>
    </row>
    <row r="35" spans="2:10" ht="60" customHeight="1" x14ac:dyDescent="0.25">
      <c r="B35" s="357" t="s">
        <v>267</v>
      </c>
      <c r="C35" s="354">
        <v>13</v>
      </c>
      <c r="D35" s="355" t="s">
        <v>373</v>
      </c>
      <c r="E35" s="356" t="s">
        <v>374</v>
      </c>
      <c r="F35" s="82" t="s">
        <v>375</v>
      </c>
      <c r="G35" s="79"/>
      <c r="H35" s="70" t="s">
        <v>35</v>
      </c>
      <c r="J35" s="77">
        <v>18</v>
      </c>
    </row>
    <row r="36" spans="2:10" ht="60" customHeight="1" x14ac:dyDescent="0.25">
      <c r="B36" s="357" t="s">
        <v>267</v>
      </c>
      <c r="C36" s="354">
        <v>14</v>
      </c>
      <c r="D36" s="355" t="s">
        <v>376</v>
      </c>
      <c r="E36" s="356" t="s">
        <v>419</v>
      </c>
      <c r="F36" s="338" t="s">
        <v>377</v>
      </c>
      <c r="G36" s="79"/>
      <c r="H36" s="70" t="s">
        <v>35</v>
      </c>
      <c r="J36" s="77">
        <v>19</v>
      </c>
    </row>
    <row r="37" spans="2:10" ht="60" customHeight="1" x14ac:dyDescent="0.25">
      <c r="B37" s="357" t="s">
        <v>267</v>
      </c>
      <c r="C37" s="354" t="s">
        <v>268</v>
      </c>
      <c r="D37" s="355" t="s">
        <v>378</v>
      </c>
      <c r="E37" s="356" t="s">
        <v>317</v>
      </c>
      <c r="F37" s="338" t="s">
        <v>363</v>
      </c>
      <c r="G37" s="79"/>
      <c r="H37" s="70" t="s">
        <v>35</v>
      </c>
      <c r="J37" s="77">
        <v>20</v>
      </c>
    </row>
    <row r="38" spans="2:10" ht="60" customHeight="1" x14ac:dyDescent="0.25">
      <c r="B38" s="357" t="s">
        <v>267</v>
      </c>
      <c r="C38" s="354" t="s">
        <v>269</v>
      </c>
      <c r="D38" s="355" t="s">
        <v>379</v>
      </c>
      <c r="E38" s="356" t="s">
        <v>317</v>
      </c>
      <c r="F38" s="338" t="s">
        <v>364</v>
      </c>
      <c r="G38" s="79"/>
      <c r="H38" s="70" t="s">
        <v>35</v>
      </c>
      <c r="J38" s="77">
        <v>21</v>
      </c>
    </row>
    <row r="39" spans="2:10" ht="60" customHeight="1" x14ac:dyDescent="0.25">
      <c r="B39" s="357" t="s">
        <v>241</v>
      </c>
      <c r="C39" s="354">
        <v>16</v>
      </c>
      <c r="D39" s="355" t="s">
        <v>271</v>
      </c>
      <c r="E39" s="356" t="s">
        <v>272</v>
      </c>
      <c r="F39" s="338" t="s">
        <v>355</v>
      </c>
      <c r="G39" s="79"/>
      <c r="H39" s="70" t="s">
        <v>35</v>
      </c>
      <c r="J39" s="77">
        <v>22</v>
      </c>
    </row>
    <row r="40" spans="2:10" ht="60" customHeight="1" x14ac:dyDescent="0.25">
      <c r="B40" s="357" t="s">
        <v>241</v>
      </c>
      <c r="C40" s="354">
        <v>17</v>
      </c>
      <c r="D40" s="355" t="s">
        <v>273</v>
      </c>
      <c r="E40" s="356" t="s">
        <v>318</v>
      </c>
      <c r="F40" s="338" t="s">
        <v>356</v>
      </c>
      <c r="G40" s="79"/>
      <c r="H40" s="70" t="s">
        <v>35</v>
      </c>
      <c r="J40" s="77">
        <v>23</v>
      </c>
    </row>
    <row r="41" spans="2:10" ht="60" customHeight="1" x14ac:dyDescent="0.25">
      <c r="B41" s="357" t="s">
        <v>274</v>
      </c>
      <c r="C41" s="354">
        <v>18</v>
      </c>
      <c r="D41" s="355" t="s">
        <v>280</v>
      </c>
      <c r="E41" s="356" t="s">
        <v>380</v>
      </c>
      <c r="F41" s="338" t="s">
        <v>357</v>
      </c>
      <c r="G41" s="79"/>
      <c r="H41" s="70" t="s">
        <v>35</v>
      </c>
      <c r="J41" s="77">
        <v>24</v>
      </c>
    </row>
    <row r="42" spans="2:10" ht="60" customHeight="1" x14ac:dyDescent="0.25">
      <c r="B42" s="357" t="s">
        <v>274</v>
      </c>
      <c r="C42" s="354">
        <v>19</v>
      </c>
      <c r="D42" s="355" t="s">
        <v>281</v>
      </c>
      <c r="E42" s="356" t="s">
        <v>282</v>
      </c>
      <c r="F42" s="338" t="s">
        <v>358</v>
      </c>
      <c r="G42" s="79"/>
      <c r="H42" s="70" t="s">
        <v>35</v>
      </c>
      <c r="J42" s="77">
        <v>25</v>
      </c>
    </row>
    <row r="43" spans="2:10" ht="60" customHeight="1" x14ac:dyDescent="0.25">
      <c r="B43" s="357" t="s">
        <v>275</v>
      </c>
      <c r="C43" s="354">
        <v>20</v>
      </c>
      <c r="D43" s="355" t="s">
        <v>283</v>
      </c>
      <c r="E43" s="356" t="s">
        <v>381</v>
      </c>
      <c r="F43" s="338" t="s">
        <v>420</v>
      </c>
      <c r="G43" s="79"/>
      <c r="H43" s="70" t="s">
        <v>35</v>
      </c>
      <c r="J43" s="77">
        <v>26</v>
      </c>
    </row>
    <row r="44" spans="2:10" ht="60" customHeight="1" x14ac:dyDescent="0.25">
      <c r="B44" s="357" t="s">
        <v>275</v>
      </c>
      <c r="C44" s="354">
        <v>21</v>
      </c>
      <c r="D44" s="355" t="s">
        <v>285</v>
      </c>
      <c r="E44" s="356" t="s">
        <v>382</v>
      </c>
      <c r="F44" s="338" t="s">
        <v>359</v>
      </c>
      <c r="G44" s="79"/>
      <c r="H44" s="70" t="s">
        <v>35</v>
      </c>
      <c r="J44" s="77">
        <v>27</v>
      </c>
    </row>
    <row r="45" spans="2:10" ht="60" customHeight="1" x14ac:dyDescent="0.25">
      <c r="B45" s="357" t="s">
        <v>276</v>
      </c>
      <c r="C45" s="354">
        <v>22</v>
      </c>
      <c r="D45" s="355" t="s">
        <v>287</v>
      </c>
      <c r="E45" s="356" t="s">
        <v>383</v>
      </c>
      <c r="F45" s="338" t="s">
        <v>360</v>
      </c>
      <c r="G45" s="79"/>
      <c r="H45" s="70" t="s">
        <v>35</v>
      </c>
      <c r="J45" s="77">
        <v>28</v>
      </c>
    </row>
    <row r="46" spans="2:10" ht="60" customHeight="1" x14ac:dyDescent="0.25">
      <c r="B46" s="357" t="s">
        <v>276</v>
      </c>
      <c r="C46" s="354">
        <v>23</v>
      </c>
      <c r="D46" s="355" t="s">
        <v>289</v>
      </c>
      <c r="E46" s="356" t="s">
        <v>422</v>
      </c>
      <c r="F46" s="338" t="s">
        <v>361</v>
      </c>
      <c r="G46" s="79"/>
      <c r="H46" s="70" t="s">
        <v>35</v>
      </c>
      <c r="J46" s="77">
        <v>29</v>
      </c>
    </row>
    <row r="47" spans="2:10" ht="60" customHeight="1" x14ac:dyDescent="0.25">
      <c r="B47" s="357" t="s">
        <v>242</v>
      </c>
      <c r="C47" s="354">
        <v>24</v>
      </c>
      <c r="D47" s="355" t="s">
        <v>291</v>
      </c>
      <c r="E47" s="356" t="s">
        <v>384</v>
      </c>
      <c r="F47" s="82" t="s">
        <v>344</v>
      </c>
      <c r="G47" s="79"/>
      <c r="H47" s="70" t="s">
        <v>35</v>
      </c>
      <c r="J47" s="77">
        <v>30</v>
      </c>
    </row>
    <row r="48" spans="2:10" ht="60" customHeight="1" x14ac:dyDescent="0.25">
      <c r="B48" s="357" t="s">
        <v>242</v>
      </c>
      <c r="C48" s="354">
        <v>25</v>
      </c>
      <c r="D48" s="355" t="s">
        <v>292</v>
      </c>
      <c r="E48" s="356" t="s">
        <v>385</v>
      </c>
      <c r="F48" s="82" t="s">
        <v>345</v>
      </c>
      <c r="G48" s="79"/>
      <c r="H48" s="70" t="s">
        <v>35</v>
      </c>
      <c r="J48" s="77">
        <v>31</v>
      </c>
    </row>
    <row r="49" spans="2:10" ht="60" customHeight="1" x14ac:dyDescent="0.25">
      <c r="B49" s="357" t="s">
        <v>242</v>
      </c>
      <c r="C49" s="354">
        <v>26</v>
      </c>
      <c r="D49" s="355" t="s">
        <v>294</v>
      </c>
      <c r="E49" s="356" t="s">
        <v>386</v>
      </c>
      <c r="F49" s="82" t="s">
        <v>351</v>
      </c>
      <c r="G49" s="79"/>
      <c r="H49" s="70" t="s">
        <v>35</v>
      </c>
      <c r="J49" s="77">
        <v>32</v>
      </c>
    </row>
    <row r="50" spans="2:10" ht="60" customHeight="1" x14ac:dyDescent="0.25">
      <c r="B50" s="357" t="s">
        <v>242</v>
      </c>
      <c r="C50" s="354">
        <v>27</v>
      </c>
      <c r="D50" s="355" t="s">
        <v>296</v>
      </c>
      <c r="E50" s="356" t="s">
        <v>387</v>
      </c>
      <c r="F50" s="82" t="s">
        <v>346</v>
      </c>
      <c r="G50" s="79"/>
      <c r="H50" s="70" t="s">
        <v>35</v>
      </c>
      <c r="J50" s="77">
        <v>33</v>
      </c>
    </row>
    <row r="51" spans="2:10" ht="60" customHeight="1" x14ac:dyDescent="0.25">
      <c r="B51" s="357" t="s">
        <v>243</v>
      </c>
      <c r="C51" s="354">
        <v>28</v>
      </c>
      <c r="D51" s="355" t="s">
        <v>297</v>
      </c>
      <c r="E51" s="356" t="s">
        <v>388</v>
      </c>
      <c r="F51" s="338" t="s">
        <v>362</v>
      </c>
      <c r="G51" s="79"/>
      <c r="H51" s="70" t="s">
        <v>35</v>
      </c>
      <c r="J51" s="77">
        <v>34</v>
      </c>
    </row>
    <row r="52" spans="2:10" ht="60" customHeight="1" x14ac:dyDescent="0.25">
      <c r="B52" s="357" t="s">
        <v>366</v>
      </c>
      <c r="C52" s="354">
        <v>29</v>
      </c>
      <c r="D52" s="355" t="s">
        <v>367</v>
      </c>
      <c r="E52" s="356" t="s">
        <v>423</v>
      </c>
      <c r="F52" s="338" t="s">
        <v>368</v>
      </c>
      <c r="G52" s="79"/>
      <c r="H52" s="70" t="s">
        <v>35</v>
      </c>
      <c r="J52" s="77">
        <v>35</v>
      </c>
    </row>
    <row r="53" spans="2:10" x14ac:dyDescent="0.25">
      <c r="B53" s="14"/>
      <c r="C53" s="339"/>
      <c r="D53" s="15"/>
      <c r="E53" s="15"/>
      <c r="F53" s="15"/>
      <c r="G53" s="15"/>
      <c r="H53" s="291"/>
    </row>
    <row r="54" spans="2:10" s="47" customFormat="1" ht="5.0999999999999996" customHeight="1" x14ac:dyDescent="0.25">
      <c r="C54" s="49"/>
      <c r="D54" s="49"/>
      <c r="E54" s="50"/>
      <c r="F54" s="50"/>
      <c r="I54" s="51"/>
      <c r="J54" s="77"/>
    </row>
    <row r="55" spans="2:10" x14ac:dyDescent="0.25">
      <c r="C55" s="5"/>
    </row>
    <row r="56" spans="2:10" x14ac:dyDescent="0.25">
      <c r="C56" s="5"/>
    </row>
    <row r="57" spans="2:10" x14ac:dyDescent="0.25">
      <c r="C57" s="5"/>
    </row>
    <row r="58" spans="2:10" x14ac:dyDescent="0.25">
      <c r="C58" s="5"/>
    </row>
    <row r="59" spans="2:10" x14ac:dyDescent="0.25">
      <c r="C59" s="5"/>
    </row>
    <row r="60" spans="2:10" x14ac:dyDescent="0.25">
      <c r="C60" s="5"/>
    </row>
    <row r="61" spans="2:10" x14ac:dyDescent="0.25">
      <c r="C61" s="5"/>
    </row>
    <row r="62" spans="2:10" x14ac:dyDescent="0.25">
      <c r="C62" s="5"/>
    </row>
    <row r="63" spans="2:10" x14ac:dyDescent="0.25">
      <c r="C63" s="5"/>
    </row>
    <row r="64" spans="2:10" x14ac:dyDescent="0.25">
      <c r="C64" s="5"/>
    </row>
    <row r="65" spans="3:3" x14ac:dyDescent="0.25">
      <c r="C65" s="5"/>
    </row>
    <row r="66" spans="3:3" x14ac:dyDescent="0.25">
      <c r="C66" s="5"/>
    </row>
    <row r="67" spans="3:3" x14ac:dyDescent="0.25">
      <c r="C67" s="5"/>
    </row>
    <row r="68" spans="3:3" x14ac:dyDescent="0.25">
      <c r="C68" s="5"/>
    </row>
    <row r="69" spans="3:3" x14ac:dyDescent="0.25">
      <c r="C69" s="5"/>
    </row>
    <row r="70" spans="3:3" x14ac:dyDescent="0.25">
      <c r="C70" s="5"/>
    </row>
    <row r="71" spans="3:3" x14ac:dyDescent="0.25">
      <c r="C71" s="5"/>
    </row>
    <row r="72" spans="3:3" x14ac:dyDescent="0.25">
      <c r="C72" s="5"/>
    </row>
  </sheetData>
  <sheetProtection algorithmName="SHA-512" hashValue="67toAGcW8ZZnSvN/TGDlNC/pBkHZtUa+duw5U34SIFOe1RZm/+YbP7es/RIo5xUHzt7yaIH0+5Cl1WzhzzfFhg==" saltValue="Sxvo7s3DzOobC4fVjrUS4A==" spinCount="100000" sheet="1" objects="1" scenarios="1"/>
  <mergeCells count="6">
    <mergeCell ref="B14:B15"/>
    <mergeCell ref="H14:H15"/>
    <mergeCell ref="B8:H8"/>
    <mergeCell ref="C14:D14"/>
    <mergeCell ref="C15:D15"/>
    <mergeCell ref="E15:E16"/>
  </mergeCells>
  <pageMargins left="0.70866141732283472" right="0.70866141732283472" top="0.78740157480314965" bottom="0.78740157480314965" header="0.31496062992125984" footer="0.31496062992125984"/>
  <pageSetup paperSize="9" scale="68" fitToHeight="3" orientation="landscape" r:id="rId1"/>
  <rowBreaks count="1" manualBreakCount="1">
    <brk id="23" min="1" max="5" man="1"/>
  </rowBreaks>
  <drawing r:id="rId2"/>
  <extLst>
    <ext xmlns:x14="http://schemas.microsoft.com/office/spreadsheetml/2009/9/main" uri="{78C0D931-6437-407d-A8EE-F0AAD7539E65}">
      <x14:conditionalFormattings>
        <x14:conditionalFormatting xmlns:xm="http://schemas.microsoft.com/office/excel/2006/main">
          <x14:cfRule type="expression" priority="23" id="{93600E23-1913-4B58-BCB1-61C40046112C}">
            <xm:f>$H18=DROPDOWN!$A$10</xm:f>
            <x14:dxf>
              <font>
                <color theme="0" tint="-0.24994659260841701"/>
              </font>
            </x14:dxf>
          </x14:cfRule>
          <xm:sqref>E25:H25 B25:C27 E27:H27 F26:H26 B28:H52 B18:H24</xm:sqref>
        </x14:conditionalFormatting>
        <x14:conditionalFormatting xmlns:xm="http://schemas.microsoft.com/office/excel/2006/main">
          <x14:cfRule type="expression" priority="21" id="{86D62A73-E482-454A-9347-5C18492B120A}">
            <xm:f>$H25=DROPDOWN!$A$10</xm:f>
            <x14:dxf>
              <font>
                <color theme="0" tint="-0.24994659260841701"/>
              </font>
            </x14:dxf>
          </x14:cfRule>
          <xm:sqref>E25 C25:C27 E27</xm:sqref>
        </x14:conditionalFormatting>
        <x14:conditionalFormatting xmlns:xm="http://schemas.microsoft.com/office/excel/2006/main">
          <x14:cfRule type="expression" priority="15" id="{08E03A17-C28D-4489-9495-8F80A9D6D408}">
            <xm:f>$H31=DROPDOWN!$A$10</xm:f>
            <x14:dxf>
              <font>
                <color theme="0" tint="-0.24994659260841701"/>
              </font>
            </x14:dxf>
          </x14:cfRule>
          <xm:sqref>F31:F52</xm:sqref>
        </x14:conditionalFormatting>
        <x14:conditionalFormatting xmlns:xm="http://schemas.microsoft.com/office/excel/2006/main">
          <x14:cfRule type="expression" priority="14" id="{C22880E4-5678-4724-8340-27BCC6CE1FB0}">
            <xm:f>$H31=DROPDOWN!$A$10</xm:f>
            <x14:dxf>
              <font>
                <color theme="0" tint="-0.24994659260841701"/>
              </font>
            </x14:dxf>
          </x14:cfRule>
          <xm:sqref>C31:E52</xm:sqref>
        </x14:conditionalFormatting>
        <x14:conditionalFormatting xmlns:xm="http://schemas.microsoft.com/office/excel/2006/main">
          <x14:cfRule type="expression" priority="10" id="{65C44DB1-800B-4777-82A3-661F0278EBC5}">
            <xm:f>$H25=DROPDOWN!$A$10</xm:f>
            <x14:dxf>
              <font>
                <color theme="0" tint="-0.24994659260841701"/>
              </font>
            </x14:dxf>
          </x14:cfRule>
          <xm:sqref>D25</xm:sqref>
        </x14:conditionalFormatting>
        <x14:conditionalFormatting xmlns:xm="http://schemas.microsoft.com/office/excel/2006/main">
          <x14:cfRule type="expression" priority="9" id="{4D504028-6AFE-403F-AD66-ED9FA8197C23}">
            <xm:f>$H25=DROPDOWN!$A$10</xm:f>
            <x14:dxf>
              <font>
                <color theme="0" tint="-0.24994659260841701"/>
              </font>
            </x14:dxf>
          </x14:cfRule>
          <xm:sqref>D25</xm:sqref>
        </x14:conditionalFormatting>
        <x14:conditionalFormatting xmlns:xm="http://schemas.microsoft.com/office/excel/2006/main">
          <x14:cfRule type="expression" priority="8" id="{F63C80F7-D169-4E59-AC38-59EDF888AEEF}">
            <xm:f>$H26=DROPDOWN!$A$10</xm:f>
            <x14:dxf>
              <font>
                <color theme="0" tint="-0.24994659260841701"/>
              </font>
            </x14:dxf>
          </x14:cfRule>
          <xm:sqref>E26</xm:sqref>
        </x14:conditionalFormatting>
        <x14:conditionalFormatting xmlns:xm="http://schemas.microsoft.com/office/excel/2006/main">
          <x14:cfRule type="expression" priority="7" id="{692C7D41-0D32-40D0-A51D-D0E9032F9241}">
            <xm:f>$H26=DROPDOWN!$A$10</xm:f>
            <x14:dxf>
              <font>
                <color theme="0" tint="-0.24994659260841701"/>
              </font>
            </x14:dxf>
          </x14:cfRule>
          <xm:sqref>E26</xm:sqref>
        </x14:conditionalFormatting>
        <x14:conditionalFormatting xmlns:xm="http://schemas.microsoft.com/office/excel/2006/main">
          <x14:cfRule type="expression" priority="6" id="{30684AA4-D340-485E-8BE0-D4591A6360B7}">
            <xm:f>$H26=DROPDOWN!$A$10</xm:f>
            <x14:dxf>
              <font>
                <color theme="0" tint="-0.24994659260841701"/>
              </font>
            </x14:dxf>
          </x14:cfRule>
          <xm:sqref>D26</xm:sqref>
        </x14:conditionalFormatting>
        <x14:conditionalFormatting xmlns:xm="http://schemas.microsoft.com/office/excel/2006/main">
          <x14:cfRule type="expression" priority="5" id="{CDE23F5A-D2D0-4C13-A41E-F707E0B0E72A}">
            <xm:f>$H26=DROPDOWN!$A$10</xm:f>
            <x14:dxf>
              <font>
                <color theme="0" tint="-0.24994659260841701"/>
              </font>
            </x14:dxf>
          </x14:cfRule>
          <xm:sqref>D26</xm:sqref>
        </x14:conditionalFormatting>
        <x14:conditionalFormatting xmlns:xm="http://schemas.microsoft.com/office/excel/2006/main">
          <x14:cfRule type="expression" priority="4" id="{92785676-97F5-484E-BFCF-40E5E6A32EEC}">
            <xm:f>$H27=DROPDOWN!$A$10</xm:f>
            <x14:dxf>
              <font>
                <color theme="0" tint="-0.24994659260841701"/>
              </font>
            </x14:dxf>
          </x14:cfRule>
          <xm:sqref>D27</xm:sqref>
        </x14:conditionalFormatting>
        <x14:conditionalFormatting xmlns:xm="http://schemas.microsoft.com/office/excel/2006/main">
          <x14:cfRule type="expression" priority="3" id="{E0C0E75E-8A93-468B-A79D-C57EE2FE1F51}">
            <xm:f>$H27=DROPDOWN!$A$10</xm:f>
            <x14:dxf>
              <font>
                <color theme="0" tint="-0.24994659260841701"/>
              </font>
            </x14:dxf>
          </x14:cfRule>
          <xm:sqref>D27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DROPDOWN!$A$9:$A$10</xm:f>
          </x14:formula1>
          <xm:sqref>H18:H52</xm:sqref>
        </x14:dataValidation>
        <x14:dataValidation type="list" allowBlank="1" showInputMessage="1" showErrorMessage="1" xr:uid="{00000000-0002-0000-0300-000001000000}">
          <x14:formula1>
            <xm:f>DROPDOWN!$L$8:$L$20</xm:f>
          </x14:formula1>
          <xm:sqref>B18:B52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rgb="FFFFFF00"/>
  </sheetPr>
  <dimension ref="A1:B47"/>
  <sheetViews>
    <sheetView workbookViewId="0">
      <selection activeCell="A40" sqref="A40"/>
    </sheetView>
  </sheetViews>
  <sheetFormatPr baseColWidth="10" defaultRowHeight="15" x14ac:dyDescent="0.25"/>
  <cols>
    <col min="1" max="1" width="59.42578125" customWidth="1"/>
    <col min="2" max="2" width="157.85546875" customWidth="1"/>
  </cols>
  <sheetData>
    <row r="1" spans="1:2" s="24" customFormat="1" x14ac:dyDescent="0.25">
      <c r="A1" s="25" t="s">
        <v>30</v>
      </c>
    </row>
    <row r="2" spans="1:2" x14ac:dyDescent="0.25">
      <c r="A2" t="s">
        <v>182</v>
      </c>
    </row>
    <row r="3" spans="1:2" ht="36" x14ac:dyDescent="0.55000000000000004">
      <c r="A3" s="360"/>
    </row>
    <row r="4" spans="1:2" x14ac:dyDescent="0.25">
      <c r="A4" s="1" t="s">
        <v>39</v>
      </c>
      <c r="B4" s="1" t="s">
        <v>179</v>
      </c>
    </row>
    <row r="5" spans="1:2" x14ac:dyDescent="0.25">
      <c r="A5" s="3"/>
    </row>
    <row r="6" spans="1:2" x14ac:dyDescent="0.25">
      <c r="A6" s="353" t="s">
        <v>298</v>
      </c>
      <c r="B6" s="303" t="s">
        <v>180</v>
      </c>
    </row>
    <row r="7" spans="1:2" x14ac:dyDescent="0.25">
      <c r="A7" s="353" t="s">
        <v>303</v>
      </c>
      <c r="B7" s="303" t="s">
        <v>180</v>
      </c>
    </row>
    <row r="8" spans="1:2" ht="17.100000000000001" customHeight="1" x14ac:dyDescent="0.25">
      <c r="A8" s="353" t="s">
        <v>299</v>
      </c>
      <c r="B8" s="303" t="s">
        <v>309</v>
      </c>
    </row>
    <row r="9" spans="1:2" ht="17.100000000000001" customHeight="1" x14ac:dyDescent="0.25">
      <c r="A9" s="353" t="s">
        <v>304</v>
      </c>
      <c r="B9" s="303" t="s">
        <v>309</v>
      </c>
    </row>
    <row r="10" spans="1:2" ht="17.100000000000001" customHeight="1" x14ac:dyDescent="0.25">
      <c r="A10" s="353" t="s">
        <v>300</v>
      </c>
      <c r="B10" s="303" t="s">
        <v>181</v>
      </c>
    </row>
    <row r="11" spans="1:2" ht="17.100000000000001" customHeight="1" x14ac:dyDescent="0.25">
      <c r="A11" s="353" t="s">
        <v>305</v>
      </c>
      <c r="B11" s="303" t="s">
        <v>181</v>
      </c>
    </row>
    <row r="12" spans="1:2" ht="17.100000000000001" customHeight="1" x14ac:dyDescent="0.25">
      <c r="A12" s="353" t="s">
        <v>251</v>
      </c>
      <c r="B12" s="303" t="s">
        <v>252</v>
      </c>
    </row>
    <row r="13" spans="1:2" ht="17.100000000000001" customHeight="1" x14ac:dyDescent="0.25">
      <c r="A13" s="353" t="s">
        <v>301</v>
      </c>
      <c r="B13" s="304" t="s">
        <v>258</v>
      </c>
    </row>
    <row r="14" spans="1:2" ht="17.100000000000001" customHeight="1" x14ac:dyDescent="0.25">
      <c r="A14" s="353" t="s">
        <v>306</v>
      </c>
      <c r="B14" s="304" t="s">
        <v>258</v>
      </c>
    </row>
    <row r="15" spans="1:2" ht="17.100000000000001" customHeight="1" x14ac:dyDescent="0.25">
      <c r="A15" s="353" t="s">
        <v>254</v>
      </c>
      <c r="B15" s="304" t="s">
        <v>326</v>
      </c>
    </row>
    <row r="16" spans="1:2" ht="17.100000000000001" customHeight="1" x14ac:dyDescent="0.25">
      <c r="A16" s="353" t="s">
        <v>24</v>
      </c>
      <c r="B16" s="304" t="s">
        <v>257</v>
      </c>
    </row>
    <row r="17" spans="1:2" ht="17.100000000000001" customHeight="1" x14ac:dyDescent="0.25">
      <c r="A17" s="3" t="s">
        <v>370</v>
      </c>
      <c r="B17" s="304" t="s">
        <v>310</v>
      </c>
    </row>
    <row r="18" spans="1:2" ht="17.100000000000001" customHeight="1" x14ac:dyDescent="0.25">
      <c r="A18" s="353" t="s">
        <v>259</v>
      </c>
      <c r="B18" s="304" t="s">
        <v>312</v>
      </c>
    </row>
    <row r="19" spans="1:2" ht="17.100000000000001" customHeight="1" x14ac:dyDescent="0.25">
      <c r="A19" s="353" t="s">
        <v>260</v>
      </c>
      <c r="B19" s="304" t="s">
        <v>395</v>
      </c>
    </row>
    <row r="20" spans="1:2" ht="17.100000000000001" customHeight="1" x14ac:dyDescent="0.25">
      <c r="A20" s="353" t="s">
        <v>266</v>
      </c>
      <c r="B20" s="304" t="s">
        <v>313</v>
      </c>
    </row>
    <row r="21" spans="1:2" ht="17.100000000000001" customHeight="1" x14ac:dyDescent="0.25">
      <c r="A21" s="353" t="s">
        <v>302</v>
      </c>
      <c r="B21" s="304" t="s">
        <v>314</v>
      </c>
    </row>
    <row r="22" spans="1:2" ht="17.100000000000001" customHeight="1" x14ac:dyDescent="0.25">
      <c r="A22" s="353" t="s">
        <v>307</v>
      </c>
      <c r="B22" s="304" t="s">
        <v>314</v>
      </c>
    </row>
    <row r="23" spans="1:2" ht="17.100000000000001" customHeight="1" x14ac:dyDescent="0.25">
      <c r="A23" s="353" t="s">
        <v>373</v>
      </c>
      <c r="B23" s="304" t="s">
        <v>315</v>
      </c>
    </row>
    <row r="24" spans="1:2" ht="17.100000000000001" customHeight="1" x14ac:dyDescent="0.25">
      <c r="A24" s="353" t="s">
        <v>376</v>
      </c>
      <c r="B24" s="304" t="s">
        <v>316</v>
      </c>
    </row>
    <row r="25" spans="1:2" ht="17.100000000000001" customHeight="1" x14ac:dyDescent="0.25">
      <c r="A25" s="353" t="s">
        <v>378</v>
      </c>
      <c r="B25" s="304" t="s">
        <v>258</v>
      </c>
    </row>
    <row r="26" spans="1:2" ht="17.100000000000001" customHeight="1" x14ac:dyDescent="0.25">
      <c r="A26" s="353" t="s">
        <v>379</v>
      </c>
      <c r="B26" s="304" t="s">
        <v>258</v>
      </c>
    </row>
    <row r="27" spans="1:2" ht="17.100000000000001" customHeight="1" x14ac:dyDescent="0.25">
      <c r="A27" s="15" t="s">
        <v>271</v>
      </c>
      <c r="B27" s="304" t="s">
        <v>319</v>
      </c>
    </row>
    <row r="28" spans="1:2" ht="17.100000000000001" customHeight="1" x14ac:dyDescent="0.25">
      <c r="A28" s="15" t="s">
        <v>273</v>
      </c>
      <c r="B28" s="304" t="s">
        <v>320</v>
      </c>
    </row>
    <row r="29" spans="1:2" ht="17.100000000000001" customHeight="1" x14ac:dyDescent="0.25">
      <c r="A29" s="15" t="s">
        <v>280</v>
      </c>
      <c r="B29" s="325" t="s">
        <v>321</v>
      </c>
    </row>
    <row r="30" spans="1:2" ht="17.100000000000001" customHeight="1" x14ac:dyDescent="0.25">
      <c r="A30" s="15" t="s">
        <v>281</v>
      </c>
      <c r="B30" s="304" t="s">
        <v>322</v>
      </c>
    </row>
    <row r="31" spans="1:2" ht="17.100000000000001" customHeight="1" x14ac:dyDescent="0.25">
      <c r="A31" s="15" t="s">
        <v>283</v>
      </c>
      <c r="B31" s="304" t="s">
        <v>284</v>
      </c>
    </row>
    <row r="32" spans="1:2" ht="17.100000000000001" customHeight="1" x14ac:dyDescent="0.25">
      <c r="A32" s="15" t="s">
        <v>285</v>
      </c>
      <c r="B32" s="304" t="s">
        <v>286</v>
      </c>
    </row>
    <row r="33" spans="1:2" ht="17.100000000000001" customHeight="1" x14ac:dyDescent="0.25">
      <c r="A33" s="15" t="s">
        <v>287</v>
      </c>
      <c r="B33" s="304" t="s">
        <v>288</v>
      </c>
    </row>
    <row r="34" spans="1:2" ht="17.100000000000001" customHeight="1" x14ac:dyDescent="0.25">
      <c r="A34" s="15" t="s">
        <v>289</v>
      </c>
      <c r="B34" s="304" t="s">
        <v>290</v>
      </c>
    </row>
    <row r="35" spans="1:2" ht="17.100000000000001" customHeight="1" x14ac:dyDescent="0.25">
      <c r="A35" s="15" t="s">
        <v>291</v>
      </c>
      <c r="B35" s="304" t="s">
        <v>323</v>
      </c>
    </row>
    <row r="36" spans="1:2" ht="17.100000000000001" customHeight="1" x14ac:dyDescent="0.25">
      <c r="A36" s="15" t="s">
        <v>292</v>
      </c>
      <c r="B36" s="304" t="s">
        <v>293</v>
      </c>
    </row>
    <row r="37" spans="1:2" ht="17.100000000000001" customHeight="1" x14ac:dyDescent="0.25">
      <c r="A37" s="15" t="s">
        <v>294</v>
      </c>
      <c r="B37" s="304" t="s">
        <v>295</v>
      </c>
    </row>
    <row r="38" spans="1:2" ht="17.100000000000001" customHeight="1" x14ac:dyDescent="0.25">
      <c r="A38" s="15" t="s">
        <v>296</v>
      </c>
      <c r="B38" s="304" t="s">
        <v>324</v>
      </c>
    </row>
    <row r="39" spans="1:2" ht="17.100000000000001" customHeight="1" x14ac:dyDescent="0.25">
      <c r="A39" s="15" t="s">
        <v>297</v>
      </c>
      <c r="B39" s="304" t="s">
        <v>258</v>
      </c>
    </row>
    <row r="40" spans="1:2" s="288" customFormat="1" ht="17.100000000000001" customHeight="1" x14ac:dyDescent="0.25">
      <c r="A40" s="287" t="s">
        <v>367</v>
      </c>
      <c r="B40" s="304" t="s">
        <v>258</v>
      </c>
    </row>
    <row r="41" spans="1:2" x14ac:dyDescent="0.25">
      <c r="A41" s="15">
        <f>Schritt2_Kriterienergaenzung!D20</f>
        <v>0</v>
      </c>
    </row>
    <row r="42" spans="1:2" x14ac:dyDescent="0.25">
      <c r="A42" s="15">
        <f>Schritt2_Kriterienergaenzung!D21</f>
        <v>0</v>
      </c>
    </row>
    <row r="43" spans="1:2" x14ac:dyDescent="0.25">
      <c r="A43" s="15">
        <f>Schritt2_Kriterienergaenzung!D22</f>
        <v>0</v>
      </c>
    </row>
    <row r="44" spans="1:2" x14ac:dyDescent="0.25">
      <c r="A44" s="15">
        <f>Schritt2_Kriterienergaenzung!D23</f>
        <v>0</v>
      </c>
    </row>
    <row r="45" spans="1:2" x14ac:dyDescent="0.25">
      <c r="A45" s="15">
        <f>Schritt2_Kriterienergaenzung!D24</f>
        <v>0</v>
      </c>
    </row>
    <row r="46" spans="1:2" x14ac:dyDescent="0.25">
      <c r="A46" s="15">
        <f>Schritt2_Kriterienergaenzung!D25</f>
        <v>0</v>
      </c>
    </row>
    <row r="47" spans="1:2" s="286" customFormat="1" x14ac:dyDescent="0.25"/>
  </sheetData>
  <conditionalFormatting sqref="A17">
    <cfRule type="expression" dxfId="296" priority="170">
      <formula>#REF!=XFB17</formula>
    </cfRule>
  </conditionalFormatting>
  <pageMargins left="0.7" right="0.7" top="0.78740157499999996" bottom="0.78740157499999996"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0" id="{6CE326C6-6D8C-4584-8DA7-579E9918720A}">
            <xm:f>$G6=DROPDOWN!$A$10</xm:f>
            <x14:dxf>
              <font>
                <color theme="0" tint="-0.24994659260841701"/>
              </font>
            </x14:dxf>
          </x14:cfRule>
          <xm:sqref>B6:B12 A6:A16 A18:A40</xm:sqref>
        </x14:conditionalFormatting>
        <x14:conditionalFormatting xmlns:xm="http://schemas.microsoft.com/office/excel/2006/main">
          <x14:cfRule type="expression" priority="9" id="{951FD244-3962-4D05-AC39-EFD67C9D76CD}">
            <xm:f>$I6=DROPDOWN!$G$9</xm:f>
            <x14:dxf>
              <font>
                <b/>
                <i val="0"/>
              </font>
            </x14:dxf>
          </x14:cfRule>
          <xm:sqref>B6:B12 A6:A16 A18:A40</xm:sqref>
        </x14:conditionalFormatting>
        <x14:conditionalFormatting xmlns:xm="http://schemas.microsoft.com/office/excel/2006/main">
          <x14:cfRule type="expression" priority="6" id="{88BF82B0-453C-41CB-8E29-69F534A68704}">
            <xm:f>$G20=DROPDOWN!$A$10</xm:f>
            <x14:dxf>
              <font>
                <color theme="0" tint="-0.24994659260841701"/>
              </font>
            </x14:dxf>
          </x14:cfRule>
          <xm:sqref>A20:A40</xm:sqref>
        </x14:conditionalFormatting>
        <x14:conditionalFormatting xmlns:xm="http://schemas.microsoft.com/office/excel/2006/main">
          <x14:cfRule type="expression" priority="5" id="{EB30BE28-1EDE-47C8-872B-38DD01392A58}">
            <xm:f>$I20=DROPDOWN!$G$9</xm:f>
            <x14:dxf>
              <font>
                <b/>
                <i val="0"/>
              </font>
            </x14:dxf>
          </x14:cfRule>
          <xm:sqref>A20:A40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2"/>
  <dimension ref="B1:J307"/>
  <sheetViews>
    <sheetView showGridLines="0" showRowColHeaders="0" topLeftCell="A2" zoomScaleNormal="100" workbookViewId="0">
      <selection activeCell="B20" sqref="B20"/>
    </sheetView>
  </sheetViews>
  <sheetFormatPr baseColWidth="10" defaultColWidth="11.42578125" defaultRowHeight="15" x14ac:dyDescent="0.25"/>
  <cols>
    <col min="1" max="1" width="1.5703125" style="4" customWidth="1"/>
    <col min="2" max="2" width="30" style="4" customWidth="1"/>
    <col min="3" max="3" width="3.42578125" style="62" customWidth="1"/>
    <col min="4" max="4" width="34.140625" style="5" customWidth="1"/>
    <col min="5" max="5" width="42.42578125" style="5" customWidth="1"/>
    <col min="6" max="6" width="60.5703125" style="5" customWidth="1"/>
    <col min="7" max="7" width="1.5703125" style="5" customWidth="1"/>
    <col min="8" max="8" width="11.42578125" style="4"/>
    <col min="9" max="9" width="11.42578125" style="77" hidden="1" customWidth="1"/>
    <col min="10" max="16384" width="11.42578125" style="4"/>
  </cols>
  <sheetData>
    <row r="1" spans="2:10" ht="30" hidden="1" x14ac:dyDescent="0.25">
      <c r="D1" s="36" t="s">
        <v>55</v>
      </c>
      <c r="E1" s="36" t="s">
        <v>56</v>
      </c>
      <c r="I1" s="227" t="s">
        <v>59</v>
      </c>
      <c r="J1" s="25" t="s">
        <v>45</v>
      </c>
    </row>
    <row r="2" spans="2:10" s="73" customFormat="1" ht="20.100000000000001" customHeight="1" x14ac:dyDescent="0.25">
      <c r="B2" s="76" t="s">
        <v>333</v>
      </c>
      <c r="I2" s="73" t="s">
        <v>151</v>
      </c>
    </row>
    <row r="3" spans="2:10" s="52" customFormat="1" ht="15" customHeight="1" x14ac:dyDescent="0.25">
      <c r="B3" s="345" t="s">
        <v>48</v>
      </c>
      <c r="E3" s="54"/>
      <c r="F3" s="54"/>
      <c r="I3" s="228"/>
    </row>
    <row r="4" spans="2:10" s="52" customFormat="1" ht="21" customHeight="1" x14ac:dyDescent="0.35">
      <c r="B4" s="341" t="str">
        <f>CONCATENATE('Ihre Notizen'!B4," ",'0_Allg_Eingaben'!C15," | ",'0_Allg_Eingaben'!C17)</f>
        <v>Prozessbegleitende Nachhaltigkeitsbewertung Muster | 1.Bewertung</v>
      </c>
      <c r="E4" s="54"/>
      <c r="F4" s="54"/>
      <c r="G4" s="57"/>
      <c r="H4" s="55"/>
      <c r="I4" s="228"/>
    </row>
    <row r="5" spans="2:10" s="52" customFormat="1" ht="3.95" customHeight="1" x14ac:dyDescent="0.25">
      <c r="C5" s="59"/>
      <c r="D5" s="59"/>
      <c r="E5" s="54"/>
      <c r="F5" s="54"/>
      <c r="H5" s="55"/>
      <c r="I5" s="228"/>
    </row>
    <row r="6" spans="2:10" s="47" customFormat="1" ht="3.95" customHeight="1" x14ac:dyDescent="0.25">
      <c r="C6" s="49"/>
      <c r="D6" s="49"/>
      <c r="E6" s="50"/>
      <c r="F6" s="50"/>
      <c r="H6" s="51"/>
      <c r="I6" s="229"/>
    </row>
    <row r="7" spans="2:10" ht="3.95" customHeight="1" x14ac:dyDescent="0.25">
      <c r="C7" s="5"/>
    </row>
    <row r="8" spans="2:10" ht="27" customHeight="1" x14ac:dyDescent="0.25">
      <c r="B8" s="392" t="s">
        <v>213</v>
      </c>
      <c r="C8" s="392"/>
      <c r="D8" s="392"/>
      <c r="E8" s="392"/>
      <c r="F8" s="392"/>
      <c r="G8" s="392"/>
      <c r="H8" s="392"/>
    </row>
    <row r="9" spans="2:10" ht="5.0999999999999996" customHeight="1" x14ac:dyDescent="0.25">
      <c r="C9" s="5"/>
    </row>
    <row r="10" spans="2:10" ht="23.25" x14ac:dyDescent="0.25">
      <c r="B10" s="344" t="s">
        <v>62</v>
      </c>
      <c r="C10" s="4"/>
      <c r="D10" s="4"/>
    </row>
    <row r="11" spans="2:10" ht="5.0999999999999996" customHeight="1" x14ac:dyDescent="0.25">
      <c r="B11" s="14"/>
      <c r="C11" s="4"/>
      <c r="D11" s="4"/>
    </row>
    <row r="12" spans="2:10" s="29" customFormat="1" ht="37.5" customHeight="1" x14ac:dyDescent="0.25">
      <c r="B12" s="394" t="s">
        <v>211</v>
      </c>
      <c r="C12" s="394"/>
      <c r="D12" s="394"/>
      <c r="E12" s="394"/>
      <c r="F12" s="394"/>
      <c r="I12" s="77"/>
    </row>
    <row r="13" spans="2:10" ht="5.0999999999999996" customHeight="1" x14ac:dyDescent="0.25">
      <c r="C13" s="5"/>
    </row>
    <row r="14" spans="2:10" ht="30.95" customHeight="1" x14ac:dyDescent="0.25">
      <c r="B14" s="289" t="s">
        <v>63</v>
      </c>
      <c r="C14" s="289"/>
      <c r="D14" s="289" t="s">
        <v>402</v>
      </c>
      <c r="E14" s="289" t="s">
        <v>401</v>
      </c>
      <c r="F14" s="289" t="s">
        <v>403</v>
      </c>
    </row>
    <row r="15" spans="2:10" ht="29.45" customHeight="1" x14ac:dyDescent="0.25">
      <c r="C15" s="5"/>
    </row>
    <row r="16" spans="2:10" s="6" customFormat="1" ht="20.100000000000001" customHeight="1" x14ac:dyDescent="0.4">
      <c r="B16" s="390" t="s">
        <v>210</v>
      </c>
      <c r="C16" s="390" t="s">
        <v>209</v>
      </c>
      <c r="D16" s="390"/>
      <c r="E16" s="374"/>
      <c r="F16" s="290" t="s">
        <v>57</v>
      </c>
      <c r="G16" s="13"/>
      <c r="I16" s="230"/>
    </row>
    <row r="17" spans="2:9" s="78" customFormat="1" ht="26.25" x14ac:dyDescent="0.4">
      <c r="B17" s="390"/>
      <c r="C17" s="375"/>
      <c r="D17" s="375" t="s">
        <v>398</v>
      </c>
      <c r="E17" s="375" t="s">
        <v>400</v>
      </c>
      <c r="I17" s="231"/>
    </row>
    <row r="18" spans="2:9" s="78" customFormat="1" ht="26.25" x14ac:dyDescent="0.4">
      <c r="B18" s="44"/>
      <c r="C18" s="44"/>
      <c r="D18" s="44"/>
      <c r="E18" s="44"/>
      <c r="F18" s="45"/>
      <c r="G18" s="45"/>
      <c r="I18" s="231"/>
    </row>
    <row r="19" spans="2:9" s="6" customFormat="1" ht="5.0999999999999996" customHeight="1" x14ac:dyDescent="0.4">
      <c r="C19" s="35"/>
      <c r="D19" s="35"/>
      <c r="E19" s="35"/>
      <c r="F19" s="35"/>
      <c r="G19" s="35"/>
      <c r="I19" s="230"/>
    </row>
    <row r="20" spans="2:9" ht="30" customHeight="1" x14ac:dyDescent="0.25">
      <c r="B20" s="358"/>
      <c r="C20" s="359">
        <v>30</v>
      </c>
      <c r="D20" s="82"/>
      <c r="E20" s="82"/>
      <c r="F20" s="82"/>
      <c r="G20" s="80"/>
      <c r="I20" s="77">
        <v>36</v>
      </c>
    </row>
    <row r="21" spans="2:9" ht="30" customHeight="1" x14ac:dyDescent="0.25">
      <c r="B21" s="358"/>
      <c r="C21" s="359">
        <v>31</v>
      </c>
      <c r="D21" s="82"/>
      <c r="E21" s="82"/>
      <c r="F21" s="82"/>
      <c r="G21" s="80"/>
      <c r="I21" s="77">
        <v>37</v>
      </c>
    </row>
    <row r="22" spans="2:9" ht="30" customHeight="1" x14ac:dyDescent="0.25">
      <c r="B22" s="358"/>
      <c r="C22" s="359">
        <v>32</v>
      </c>
      <c r="D22" s="82"/>
      <c r="E22" s="82"/>
      <c r="F22" s="82"/>
      <c r="G22" s="80"/>
      <c r="I22" s="77">
        <v>38</v>
      </c>
    </row>
    <row r="23" spans="2:9" ht="30" customHeight="1" x14ac:dyDescent="0.25">
      <c r="B23" s="358"/>
      <c r="C23" s="359">
        <v>33</v>
      </c>
      <c r="D23" s="82"/>
      <c r="E23" s="82"/>
      <c r="F23" s="82"/>
      <c r="G23" s="80"/>
      <c r="I23" s="77">
        <v>39</v>
      </c>
    </row>
    <row r="24" spans="2:9" ht="30" customHeight="1" x14ac:dyDescent="0.25">
      <c r="B24" s="358"/>
      <c r="C24" s="359">
        <v>34</v>
      </c>
      <c r="D24" s="82"/>
      <c r="E24" s="82"/>
      <c r="F24" s="82"/>
      <c r="G24" s="80"/>
      <c r="I24" s="77">
        <v>40</v>
      </c>
    </row>
    <row r="25" spans="2:9" ht="30" customHeight="1" x14ac:dyDescent="0.25">
      <c r="B25" s="358"/>
      <c r="C25" s="359">
        <v>35</v>
      </c>
      <c r="D25" s="82"/>
      <c r="E25" s="82"/>
      <c r="F25" s="82"/>
      <c r="G25" s="80"/>
      <c r="I25" s="77">
        <v>41</v>
      </c>
    </row>
    <row r="26" spans="2:9" x14ac:dyDescent="0.25">
      <c r="C26" s="5"/>
    </row>
    <row r="27" spans="2:9" s="47" customFormat="1" ht="5.0999999999999996" customHeight="1" x14ac:dyDescent="0.25">
      <c r="C27" s="49"/>
      <c r="D27" s="49"/>
      <c r="E27" s="50"/>
      <c r="F27" s="50"/>
      <c r="H27" s="51"/>
      <c r="I27" s="229"/>
    </row>
    <row r="28" spans="2:9" x14ac:dyDescent="0.25">
      <c r="C28" s="5"/>
    </row>
    <row r="29" spans="2:9" x14ac:dyDescent="0.25">
      <c r="C29" s="5"/>
    </row>
    <row r="30" spans="2:9" x14ac:dyDescent="0.25">
      <c r="C30" s="5"/>
    </row>
    <row r="31" spans="2:9" x14ac:dyDescent="0.25">
      <c r="C31" s="5"/>
    </row>
    <row r="32" spans="2:9" x14ac:dyDescent="0.25">
      <c r="C32" s="5"/>
    </row>
    <row r="33" spans="3:3" x14ac:dyDescent="0.25">
      <c r="C33" s="5"/>
    </row>
    <row r="34" spans="3:3" x14ac:dyDescent="0.25">
      <c r="C34" s="5"/>
    </row>
    <row r="35" spans="3:3" x14ac:dyDescent="0.25">
      <c r="C35" s="5"/>
    </row>
    <row r="36" spans="3:3" x14ac:dyDescent="0.25">
      <c r="C36" s="5"/>
    </row>
    <row r="37" spans="3:3" x14ac:dyDescent="0.25">
      <c r="C37" s="5"/>
    </row>
    <row r="38" spans="3:3" x14ac:dyDescent="0.25">
      <c r="C38" s="5"/>
    </row>
    <row r="39" spans="3:3" x14ac:dyDescent="0.25">
      <c r="C39" s="5"/>
    </row>
    <row r="40" spans="3:3" x14ac:dyDescent="0.25">
      <c r="C40" s="5"/>
    </row>
    <row r="41" spans="3:3" x14ac:dyDescent="0.25">
      <c r="C41" s="5"/>
    </row>
    <row r="42" spans="3:3" x14ac:dyDescent="0.25">
      <c r="C42" s="5"/>
    </row>
    <row r="43" spans="3:3" x14ac:dyDescent="0.25">
      <c r="C43" s="5"/>
    </row>
    <row r="44" spans="3:3" x14ac:dyDescent="0.25">
      <c r="C44" s="5"/>
    </row>
    <row r="45" spans="3:3" x14ac:dyDescent="0.25">
      <c r="C45" s="5"/>
    </row>
    <row r="46" spans="3:3" x14ac:dyDescent="0.25">
      <c r="C46" s="5"/>
    </row>
    <row r="47" spans="3:3" x14ac:dyDescent="0.25">
      <c r="C47" s="5"/>
    </row>
    <row r="48" spans="3:3" x14ac:dyDescent="0.25">
      <c r="C48" s="5"/>
    </row>
    <row r="49" spans="3:3" x14ac:dyDescent="0.25">
      <c r="C49" s="5"/>
    </row>
    <row r="50" spans="3:3" x14ac:dyDescent="0.25">
      <c r="C50" s="5"/>
    </row>
    <row r="51" spans="3:3" x14ac:dyDescent="0.25">
      <c r="C51" s="5"/>
    </row>
    <row r="52" spans="3:3" x14ac:dyDescent="0.25">
      <c r="C52" s="5"/>
    </row>
    <row r="53" spans="3:3" x14ac:dyDescent="0.25">
      <c r="C53" s="5"/>
    </row>
    <row r="54" spans="3:3" x14ac:dyDescent="0.25">
      <c r="C54" s="5"/>
    </row>
    <row r="55" spans="3:3" x14ac:dyDescent="0.25">
      <c r="C55" s="5"/>
    </row>
    <row r="56" spans="3:3" x14ac:dyDescent="0.25">
      <c r="C56" s="5"/>
    </row>
    <row r="57" spans="3:3" x14ac:dyDescent="0.25">
      <c r="C57" s="5"/>
    </row>
    <row r="58" spans="3:3" x14ac:dyDescent="0.25">
      <c r="C58" s="5"/>
    </row>
    <row r="59" spans="3:3" x14ac:dyDescent="0.25">
      <c r="C59" s="5"/>
    </row>
    <row r="60" spans="3:3" x14ac:dyDescent="0.25">
      <c r="C60" s="5"/>
    </row>
    <row r="61" spans="3:3" x14ac:dyDescent="0.25">
      <c r="C61" s="5"/>
    </row>
    <row r="62" spans="3:3" x14ac:dyDescent="0.25">
      <c r="C62" s="5"/>
    </row>
    <row r="63" spans="3:3" x14ac:dyDescent="0.25">
      <c r="C63" s="5"/>
    </row>
    <row r="64" spans="3:3" x14ac:dyDescent="0.25">
      <c r="C64" s="5"/>
    </row>
    <row r="65" spans="3:3" x14ac:dyDescent="0.25">
      <c r="C65" s="5"/>
    </row>
    <row r="66" spans="3:3" x14ac:dyDescent="0.25">
      <c r="C66" s="5"/>
    </row>
    <row r="67" spans="3:3" x14ac:dyDescent="0.25">
      <c r="C67" s="5"/>
    </row>
    <row r="68" spans="3:3" x14ac:dyDescent="0.25">
      <c r="C68" s="5"/>
    </row>
    <row r="69" spans="3:3" x14ac:dyDescent="0.25">
      <c r="C69" s="5"/>
    </row>
    <row r="70" spans="3:3" x14ac:dyDescent="0.25">
      <c r="C70" s="5"/>
    </row>
    <row r="71" spans="3:3" x14ac:dyDescent="0.25">
      <c r="C71" s="5"/>
    </row>
    <row r="72" spans="3:3" x14ac:dyDescent="0.25">
      <c r="C72" s="5"/>
    </row>
    <row r="73" spans="3:3" x14ac:dyDescent="0.25">
      <c r="C73" s="5"/>
    </row>
    <row r="74" spans="3:3" x14ac:dyDescent="0.25">
      <c r="C74" s="5"/>
    </row>
    <row r="75" spans="3:3" x14ac:dyDescent="0.25">
      <c r="C75" s="5"/>
    </row>
    <row r="76" spans="3:3" x14ac:dyDescent="0.25">
      <c r="C76" s="5"/>
    </row>
    <row r="77" spans="3:3" x14ac:dyDescent="0.25">
      <c r="C77" s="5"/>
    </row>
    <row r="78" spans="3:3" x14ac:dyDescent="0.25">
      <c r="C78" s="5"/>
    </row>
    <row r="79" spans="3:3" x14ac:dyDescent="0.25">
      <c r="C79" s="5"/>
    </row>
    <row r="80" spans="3:3" x14ac:dyDescent="0.25">
      <c r="C80" s="5"/>
    </row>
    <row r="81" spans="3:3" x14ac:dyDescent="0.25">
      <c r="C81" s="5"/>
    </row>
    <row r="82" spans="3:3" x14ac:dyDescent="0.25">
      <c r="C82" s="5"/>
    </row>
    <row r="83" spans="3:3" x14ac:dyDescent="0.25">
      <c r="C83" s="5"/>
    </row>
    <row r="84" spans="3:3" x14ac:dyDescent="0.25">
      <c r="C84" s="5"/>
    </row>
    <row r="85" spans="3:3" x14ac:dyDescent="0.25">
      <c r="C85" s="5"/>
    </row>
    <row r="86" spans="3:3" x14ac:dyDescent="0.25">
      <c r="C86" s="5"/>
    </row>
    <row r="87" spans="3:3" x14ac:dyDescent="0.25">
      <c r="C87" s="5"/>
    </row>
    <row r="88" spans="3:3" x14ac:dyDescent="0.25">
      <c r="C88" s="5"/>
    </row>
    <row r="89" spans="3:3" x14ac:dyDescent="0.25">
      <c r="C89" s="5"/>
    </row>
    <row r="90" spans="3:3" x14ac:dyDescent="0.25">
      <c r="C90" s="5"/>
    </row>
    <row r="91" spans="3:3" x14ac:dyDescent="0.25">
      <c r="C91" s="5"/>
    </row>
    <row r="92" spans="3:3" x14ac:dyDescent="0.25">
      <c r="C92" s="5"/>
    </row>
    <row r="93" spans="3:3" x14ac:dyDescent="0.25">
      <c r="C93" s="5"/>
    </row>
    <row r="94" spans="3:3" x14ac:dyDescent="0.25">
      <c r="C94" s="5"/>
    </row>
    <row r="95" spans="3:3" x14ac:dyDescent="0.25">
      <c r="C95" s="5"/>
    </row>
    <row r="96" spans="3:3" x14ac:dyDescent="0.25">
      <c r="C96" s="5"/>
    </row>
    <row r="97" spans="3:3" x14ac:dyDescent="0.25">
      <c r="C97" s="5"/>
    </row>
    <row r="98" spans="3:3" x14ac:dyDescent="0.25">
      <c r="C98" s="5"/>
    </row>
    <row r="99" spans="3:3" x14ac:dyDescent="0.25">
      <c r="C99" s="5"/>
    </row>
    <row r="100" spans="3:3" x14ac:dyDescent="0.25">
      <c r="C100" s="5"/>
    </row>
    <row r="101" spans="3:3" x14ac:dyDescent="0.25">
      <c r="C101" s="5"/>
    </row>
    <row r="102" spans="3:3" x14ac:dyDescent="0.25">
      <c r="C102" s="5"/>
    </row>
    <row r="103" spans="3:3" x14ac:dyDescent="0.25">
      <c r="C103" s="5"/>
    </row>
    <row r="104" spans="3:3" x14ac:dyDescent="0.25">
      <c r="C104" s="5"/>
    </row>
    <row r="105" spans="3:3" x14ac:dyDescent="0.25">
      <c r="C105" s="5"/>
    </row>
    <row r="106" spans="3:3" x14ac:dyDescent="0.25">
      <c r="C106" s="5"/>
    </row>
    <row r="107" spans="3:3" x14ac:dyDescent="0.25">
      <c r="C107" s="5"/>
    </row>
    <row r="108" spans="3:3" x14ac:dyDescent="0.25">
      <c r="C108" s="5"/>
    </row>
    <row r="109" spans="3:3" x14ac:dyDescent="0.25">
      <c r="C109" s="5"/>
    </row>
    <row r="110" spans="3:3" x14ac:dyDescent="0.25">
      <c r="C110" s="5"/>
    </row>
    <row r="111" spans="3:3" x14ac:dyDescent="0.25">
      <c r="C111" s="5"/>
    </row>
    <row r="112" spans="3:3" x14ac:dyDescent="0.25">
      <c r="C112" s="5"/>
    </row>
    <row r="113" spans="3:3" x14ac:dyDescent="0.25">
      <c r="C113" s="5"/>
    </row>
    <row r="114" spans="3:3" x14ac:dyDescent="0.25">
      <c r="C114" s="5"/>
    </row>
    <row r="115" spans="3:3" x14ac:dyDescent="0.25">
      <c r="C115" s="5"/>
    </row>
    <row r="116" spans="3:3" x14ac:dyDescent="0.25">
      <c r="C116" s="5"/>
    </row>
    <row r="117" spans="3:3" x14ac:dyDescent="0.25">
      <c r="C117" s="5"/>
    </row>
    <row r="118" spans="3:3" x14ac:dyDescent="0.25">
      <c r="C118" s="5"/>
    </row>
    <row r="119" spans="3:3" x14ac:dyDescent="0.25">
      <c r="C119" s="5"/>
    </row>
    <row r="120" spans="3:3" x14ac:dyDescent="0.25">
      <c r="C120" s="5"/>
    </row>
    <row r="121" spans="3:3" x14ac:dyDescent="0.25">
      <c r="C121" s="5"/>
    </row>
    <row r="122" spans="3:3" x14ac:dyDescent="0.25">
      <c r="C122" s="5"/>
    </row>
    <row r="123" spans="3:3" x14ac:dyDescent="0.25">
      <c r="C123" s="5"/>
    </row>
    <row r="124" spans="3:3" x14ac:dyDescent="0.25">
      <c r="C124" s="5"/>
    </row>
    <row r="125" spans="3:3" x14ac:dyDescent="0.25">
      <c r="C125" s="5"/>
    </row>
    <row r="126" spans="3:3" x14ac:dyDescent="0.25">
      <c r="C126" s="5"/>
    </row>
    <row r="127" spans="3:3" x14ac:dyDescent="0.25">
      <c r="C127" s="5"/>
    </row>
    <row r="128" spans="3:3" x14ac:dyDescent="0.25">
      <c r="C128" s="5"/>
    </row>
    <row r="129" spans="3:3" x14ac:dyDescent="0.25">
      <c r="C129" s="5"/>
    </row>
    <row r="130" spans="3:3" x14ac:dyDescent="0.25">
      <c r="C130" s="5"/>
    </row>
    <row r="131" spans="3:3" x14ac:dyDescent="0.25">
      <c r="C131" s="5"/>
    </row>
    <row r="132" spans="3:3" x14ac:dyDescent="0.25">
      <c r="C132" s="5"/>
    </row>
    <row r="133" spans="3:3" x14ac:dyDescent="0.25">
      <c r="C133" s="5"/>
    </row>
    <row r="134" spans="3:3" x14ac:dyDescent="0.25">
      <c r="C134" s="5"/>
    </row>
    <row r="135" spans="3:3" x14ac:dyDescent="0.25">
      <c r="C135" s="5"/>
    </row>
    <row r="136" spans="3:3" x14ac:dyDescent="0.25">
      <c r="C136" s="5"/>
    </row>
    <row r="137" spans="3:3" x14ac:dyDescent="0.25">
      <c r="C137" s="5"/>
    </row>
    <row r="138" spans="3:3" x14ac:dyDescent="0.25">
      <c r="C138" s="5"/>
    </row>
    <row r="139" spans="3:3" x14ac:dyDescent="0.25">
      <c r="C139" s="5"/>
    </row>
    <row r="140" spans="3:3" x14ac:dyDescent="0.25">
      <c r="C140" s="5"/>
    </row>
    <row r="141" spans="3:3" x14ac:dyDescent="0.25">
      <c r="C141" s="5"/>
    </row>
    <row r="142" spans="3:3" x14ac:dyDescent="0.25">
      <c r="C142" s="5"/>
    </row>
    <row r="143" spans="3:3" x14ac:dyDescent="0.25">
      <c r="C143" s="5"/>
    </row>
    <row r="144" spans="3:3" x14ac:dyDescent="0.25">
      <c r="C144" s="5"/>
    </row>
    <row r="145" spans="3:3" x14ac:dyDescent="0.25">
      <c r="C145" s="5"/>
    </row>
    <row r="146" spans="3:3" x14ac:dyDescent="0.25">
      <c r="C146" s="5"/>
    </row>
    <row r="147" spans="3:3" x14ac:dyDescent="0.25">
      <c r="C147" s="5"/>
    </row>
    <row r="148" spans="3:3" x14ac:dyDescent="0.25">
      <c r="C148" s="5"/>
    </row>
    <row r="149" spans="3:3" x14ac:dyDescent="0.25">
      <c r="C149" s="5"/>
    </row>
    <row r="150" spans="3:3" x14ac:dyDescent="0.25">
      <c r="C150" s="5"/>
    </row>
    <row r="151" spans="3:3" x14ac:dyDescent="0.25">
      <c r="C151" s="5"/>
    </row>
    <row r="152" spans="3:3" x14ac:dyDescent="0.25">
      <c r="C152" s="5"/>
    </row>
    <row r="153" spans="3:3" x14ac:dyDescent="0.25">
      <c r="C153" s="5"/>
    </row>
    <row r="154" spans="3:3" x14ac:dyDescent="0.25">
      <c r="C154" s="5"/>
    </row>
    <row r="155" spans="3:3" x14ac:dyDescent="0.25">
      <c r="C155" s="5"/>
    </row>
    <row r="156" spans="3:3" x14ac:dyDescent="0.25">
      <c r="C156" s="5"/>
    </row>
    <row r="157" spans="3:3" x14ac:dyDescent="0.25">
      <c r="C157" s="5"/>
    </row>
    <row r="158" spans="3:3" x14ac:dyDescent="0.25">
      <c r="C158" s="5"/>
    </row>
    <row r="159" spans="3:3" x14ac:dyDescent="0.25">
      <c r="C159" s="5"/>
    </row>
    <row r="160" spans="3:3" x14ac:dyDescent="0.25">
      <c r="C160" s="5"/>
    </row>
    <row r="161" spans="3:3" x14ac:dyDescent="0.25">
      <c r="C161" s="5"/>
    </row>
    <row r="162" spans="3:3" x14ac:dyDescent="0.25">
      <c r="C162" s="5"/>
    </row>
    <row r="163" spans="3:3" x14ac:dyDescent="0.25">
      <c r="C163" s="5"/>
    </row>
    <row r="164" spans="3:3" x14ac:dyDescent="0.25">
      <c r="C164" s="5"/>
    </row>
    <row r="165" spans="3:3" x14ac:dyDescent="0.25">
      <c r="C165" s="5"/>
    </row>
    <row r="166" spans="3:3" x14ac:dyDescent="0.25">
      <c r="C166" s="5"/>
    </row>
    <row r="167" spans="3:3" x14ac:dyDescent="0.25">
      <c r="C167" s="5"/>
    </row>
    <row r="168" spans="3:3" x14ac:dyDescent="0.25">
      <c r="C168" s="5"/>
    </row>
    <row r="169" spans="3:3" x14ac:dyDescent="0.25">
      <c r="C169" s="5"/>
    </row>
    <row r="170" spans="3:3" x14ac:dyDescent="0.25">
      <c r="C170" s="5"/>
    </row>
    <row r="171" spans="3:3" x14ac:dyDescent="0.25">
      <c r="C171" s="5"/>
    </row>
    <row r="172" spans="3:3" x14ac:dyDescent="0.25">
      <c r="C172" s="5"/>
    </row>
    <row r="173" spans="3:3" x14ac:dyDescent="0.25">
      <c r="C173" s="5"/>
    </row>
    <row r="174" spans="3:3" x14ac:dyDescent="0.25">
      <c r="C174" s="5"/>
    </row>
    <row r="175" spans="3:3" x14ac:dyDescent="0.25">
      <c r="C175" s="5"/>
    </row>
    <row r="176" spans="3:3" x14ac:dyDescent="0.25">
      <c r="C176" s="5"/>
    </row>
    <row r="177" spans="3:3" x14ac:dyDescent="0.25">
      <c r="C177" s="5"/>
    </row>
    <row r="178" spans="3:3" x14ac:dyDescent="0.25">
      <c r="C178" s="5"/>
    </row>
    <row r="179" spans="3:3" x14ac:dyDescent="0.25">
      <c r="C179" s="5"/>
    </row>
    <row r="180" spans="3:3" x14ac:dyDescent="0.25">
      <c r="C180" s="5"/>
    </row>
    <row r="181" spans="3:3" x14ac:dyDescent="0.25">
      <c r="C181" s="5"/>
    </row>
    <row r="182" spans="3:3" x14ac:dyDescent="0.25">
      <c r="C182" s="5"/>
    </row>
    <row r="183" spans="3:3" x14ac:dyDescent="0.25">
      <c r="C183" s="5"/>
    </row>
    <row r="184" spans="3:3" x14ac:dyDescent="0.25">
      <c r="C184" s="5"/>
    </row>
    <row r="185" spans="3:3" x14ac:dyDescent="0.25">
      <c r="C185" s="5"/>
    </row>
    <row r="186" spans="3:3" x14ac:dyDescent="0.25">
      <c r="C186" s="5"/>
    </row>
    <row r="187" spans="3:3" x14ac:dyDescent="0.25">
      <c r="C187" s="5"/>
    </row>
    <row r="188" spans="3:3" x14ac:dyDescent="0.25">
      <c r="C188" s="5"/>
    </row>
    <row r="189" spans="3:3" x14ac:dyDescent="0.25">
      <c r="C189" s="5"/>
    </row>
    <row r="190" spans="3:3" x14ac:dyDescent="0.25">
      <c r="C190" s="5"/>
    </row>
    <row r="191" spans="3:3" x14ac:dyDescent="0.25">
      <c r="C191" s="5"/>
    </row>
    <row r="192" spans="3:3" x14ac:dyDescent="0.25">
      <c r="C192" s="5"/>
    </row>
    <row r="193" spans="3:3" x14ac:dyDescent="0.25">
      <c r="C193" s="5"/>
    </row>
    <row r="194" spans="3:3" x14ac:dyDescent="0.25">
      <c r="C194" s="5"/>
    </row>
    <row r="195" spans="3:3" x14ac:dyDescent="0.25">
      <c r="C195" s="5"/>
    </row>
    <row r="196" spans="3:3" x14ac:dyDescent="0.25">
      <c r="C196" s="5"/>
    </row>
    <row r="197" spans="3:3" x14ac:dyDescent="0.25">
      <c r="C197" s="5"/>
    </row>
    <row r="198" spans="3:3" x14ac:dyDescent="0.25">
      <c r="C198" s="5"/>
    </row>
    <row r="199" spans="3:3" x14ac:dyDescent="0.25">
      <c r="C199" s="5"/>
    </row>
    <row r="200" spans="3:3" x14ac:dyDescent="0.25">
      <c r="C200" s="5"/>
    </row>
    <row r="201" spans="3:3" x14ac:dyDescent="0.25">
      <c r="C201" s="5"/>
    </row>
    <row r="202" spans="3:3" x14ac:dyDescent="0.25">
      <c r="C202" s="5"/>
    </row>
    <row r="203" spans="3:3" x14ac:dyDescent="0.25">
      <c r="C203" s="5"/>
    </row>
    <row r="204" spans="3:3" x14ac:dyDescent="0.25">
      <c r="C204" s="5"/>
    </row>
    <row r="205" spans="3:3" x14ac:dyDescent="0.25">
      <c r="C205" s="5"/>
    </row>
    <row r="206" spans="3:3" x14ac:dyDescent="0.25">
      <c r="C206" s="5"/>
    </row>
    <row r="207" spans="3:3" x14ac:dyDescent="0.25">
      <c r="C207" s="5"/>
    </row>
    <row r="208" spans="3:3" x14ac:dyDescent="0.25">
      <c r="C208" s="5"/>
    </row>
    <row r="209" spans="3:3" x14ac:dyDescent="0.25">
      <c r="C209" s="5"/>
    </row>
    <row r="210" spans="3:3" x14ac:dyDescent="0.25">
      <c r="C210" s="5"/>
    </row>
    <row r="211" spans="3:3" x14ac:dyDescent="0.25">
      <c r="C211" s="5"/>
    </row>
    <row r="212" spans="3:3" x14ac:dyDescent="0.25">
      <c r="C212" s="5"/>
    </row>
    <row r="213" spans="3:3" x14ac:dyDescent="0.25">
      <c r="C213" s="5"/>
    </row>
    <row r="214" spans="3:3" x14ac:dyDescent="0.25">
      <c r="C214" s="5"/>
    </row>
    <row r="215" spans="3:3" x14ac:dyDescent="0.25">
      <c r="C215" s="5"/>
    </row>
    <row r="216" spans="3:3" x14ac:dyDescent="0.25">
      <c r="C216" s="5"/>
    </row>
    <row r="217" spans="3:3" x14ac:dyDescent="0.25">
      <c r="C217" s="5"/>
    </row>
    <row r="218" spans="3:3" x14ac:dyDescent="0.25">
      <c r="C218" s="5"/>
    </row>
    <row r="219" spans="3:3" x14ac:dyDescent="0.25">
      <c r="C219" s="5"/>
    </row>
    <row r="220" spans="3:3" x14ac:dyDescent="0.25">
      <c r="C220" s="5"/>
    </row>
    <row r="221" spans="3:3" x14ac:dyDescent="0.25">
      <c r="C221" s="5"/>
    </row>
    <row r="222" spans="3:3" x14ac:dyDescent="0.25">
      <c r="C222" s="5"/>
    </row>
    <row r="223" spans="3:3" x14ac:dyDescent="0.25">
      <c r="C223" s="5"/>
    </row>
    <row r="224" spans="3:3" x14ac:dyDescent="0.25">
      <c r="C224" s="5"/>
    </row>
    <row r="225" spans="3:3" x14ac:dyDescent="0.25">
      <c r="C225" s="5"/>
    </row>
    <row r="226" spans="3:3" x14ac:dyDescent="0.25">
      <c r="C226" s="5"/>
    </row>
    <row r="227" spans="3:3" x14ac:dyDescent="0.25">
      <c r="C227" s="5"/>
    </row>
    <row r="228" spans="3:3" x14ac:dyDescent="0.25">
      <c r="C228" s="5"/>
    </row>
    <row r="229" spans="3:3" x14ac:dyDescent="0.25">
      <c r="C229" s="5"/>
    </row>
    <row r="230" spans="3:3" x14ac:dyDescent="0.25">
      <c r="C230" s="5"/>
    </row>
    <row r="231" spans="3:3" x14ac:dyDescent="0.25">
      <c r="C231" s="5"/>
    </row>
    <row r="232" spans="3:3" x14ac:dyDescent="0.25">
      <c r="C232" s="5"/>
    </row>
    <row r="233" spans="3:3" x14ac:dyDescent="0.25">
      <c r="C233" s="5"/>
    </row>
    <row r="234" spans="3:3" x14ac:dyDescent="0.25">
      <c r="C234" s="5"/>
    </row>
    <row r="235" spans="3:3" x14ac:dyDescent="0.25">
      <c r="C235" s="5"/>
    </row>
    <row r="236" spans="3:3" x14ac:dyDescent="0.25">
      <c r="C236" s="5"/>
    </row>
    <row r="237" spans="3:3" x14ac:dyDescent="0.25">
      <c r="C237" s="5"/>
    </row>
    <row r="238" spans="3:3" x14ac:dyDescent="0.25">
      <c r="C238" s="5"/>
    </row>
    <row r="239" spans="3:3" x14ac:dyDescent="0.25">
      <c r="C239" s="5"/>
    </row>
    <row r="240" spans="3:3" x14ac:dyDescent="0.25">
      <c r="C240" s="5"/>
    </row>
    <row r="241" spans="3:3" x14ac:dyDescent="0.25">
      <c r="C241" s="5"/>
    </row>
    <row r="242" spans="3:3" x14ac:dyDescent="0.25">
      <c r="C242" s="5"/>
    </row>
    <row r="243" spans="3:3" x14ac:dyDescent="0.25">
      <c r="C243" s="5"/>
    </row>
    <row r="244" spans="3:3" x14ac:dyDescent="0.25">
      <c r="C244" s="5"/>
    </row>
    <row r="245" spans="3:3" x14ac:dyDescent="0.25">
      <c r="C245" s="5"/>
    </row>
    <row r="246" spans="3:3" x14ac:dyDescent="0.25">
      <c r="C246" s="5"/>
    </row>
    <row r="247" spans="3:3" x14ac:dyDescent="0.25">
      <c r="C247" s="5"/>
    </row>
    <row r="248" spans="3:3" x14ac:dyDescent="0.25">
      <c r="C248" s="5"/>
    </row>
    <row r="249" spans="3:3" x14ac:dyDescent="0.25">
      <c r="C249" s="5"/>
    </row>
    <row r="250" spans="3:3" x14ac:dyDescent="0.25">
      <c r="C250" s="5"/>
    </row>
    <row r="251" spans="3:3" x14ac:dyDescent="0.25">
      <c r="C251" s="5"/>
    </row>
    <row r="252" spans="3:3" x14ac:dyDescent="0.25">
      <c r="C252" s="5"/>
    </row>
    <row r="253" spans="3:3" x14ac:dyDescent="0.25">
      <c r="C253" s="5"/>
    </row>
    <row r="254" spans="3:3" x14ac:dyDescent="0.25">
      <c r="C254" s="5"/>
    </row>
    <row r="255" spans="3:3" x14ac:dyDescent="0.25">
      <c r="C255" s="5"/>
    </row>
    <row r="256" spans="3:3" x14ac:dyDescent="0.25">
      <c r="C256" s="5"/>
    </row>
    <row r="257" spans="3:3" x14ac:dyDescent="0.25">
      <c r="C257" s="5"/>
    </row>
    <row r="258" spans="3:3" x14ac:dyDescent="0.25">
      <c r="C258" s="5"/>
    </row>
    <row r="259" spans="3:3" x14ac:dyDescent="0.25">
      <c r="C259" s="5"/>
    </row>
    <row r="260" spans="3:3" x14ac:dyDescent="0.25">
      <c r="C260" s="5"/>
    </row>
    <row r="261" spans="3:3" x14ac:dyDescent="0.25">
      <c r="C261" s="5"/>
    </row>
    <row r="262" spans="3:3" x14ac:dyDescent="0.25">
      <c r="C262" s="5"/>
    </row>
    <row r="263" spans="3:3" x14ac:dyDescent="0.25">
      <c r="C263" s="5"/>
    </row>
    <row r="264" spans="3:3" x14ac:dyDescent="0.25">
      <c r="C264" s="5"/>
    </row>
    <row r="265" spans="3:3" x14ac:dyDescent="0.25">
      <c r="C265" s="5"/>
    </row>
    <row r="266" spans="3:3" x14ac:dyDescent="0.25">
      <c r="C266" s="5"/>
    </row>
    <row r="267" spans="3:3" x14ac:dyDescent="0.25">
      <c r="C267" s="5"/>
    </row>
    <row r="268" spans="3:3" x14ac:dyDescent="0.25">
      <c r="C268" s="5"/>
    </row>
    <row r="269" spans="3:3" x14ac:dyDescent="0.25">
      <c r="C269" s="5"/>
    </row>
    <row r="270" spans="3:3" x14ac:dyDescent="0.25">
      <c r="C270" s="5"/>
    </row>
    <row r="271" spans="3:3" x14ac:dyDescent="0.25">
      <c r="C271" s="5"/>
    </row>
    <row r="272" spans="3:3" x14ac:dyDescent="0.25">
      <c r="C272" s="5"/>
    </row>
    <row r="273" spans="3:3" x14ac:dyDescent="0.25">
      <c r="C273" s="5"/>
    </row>
    <row r="274" spans="3:3" x14ac:dyDescent="0.25">
      <c r="C274" s="5"/>
    </row>
    <row r="275" spans="3:3" x14ac:dyDescent="0.25">
      <c r="C275" s="5"/>
    </row>
    <row r="276" spans="3:3" x14ac:dyDescent="0.25">
      <c r="C276" s="5"/>
    </row>
    <row r="277" spans="3:3" x14ac:dyDescent="0.25">
      <c r="C277" s="5"/>
    </row>
    <row r="278" spans="3:3" x14ac:dyDescent="0.25">
      <c r="C278" s="5"/>
    </row>
    <row r="279" spans="3:3" x14ac:dyDescent="0.25">
      <c r="C279" s="5"/>
    </row>
    <row r="280" spans="3:3" x14ac:dyDescent="0.25">
      <c r="C280" s="5"/>
    </row>
    <row r="281" spans="3:3" x14ac:dyDescent="0.25">
      <c r="C281" s="5"/>
    </row>
    <row r="282" spans="3:3" x14ac:dyDescent="0.25">
      <c r="C282" s="5"/>
    </row>
    <row r="283" spans="3:3" x14ac:dyDescent="0.25">
      <c r="C283" s="5"/>
    </row>
    <row r="284" spans="3:3" x14ac:dyDescent="0.25">
      <c r="C284" s="5"/>
    </row>
    <row r="285" spans="3:3" x14ac:dyDescent="0.25">
      <c r="C285" s="5"/>
    </row>
    <row r="286" spans="3:3" x14ac:dyDescent="0.25">
      <c r="C286" s="5"/>
    </row>
    <row r="287" spans="3:3" x14ac:dyDescent="0.25">
      <c r="C287" s="5"/>
    </row>
    <row r="288" spans="3:3" x14ac:dyDescent="0.25">
      <c r="C288" s="5"/>
    </row>
    <row r="289" spans="3:3" x14ac:dyDescent="0.25">
      <c r="C289" s="5"/>
    </row>
    <row r="290" spans="3:3" x14ac:dyDescent="0.25">
      <c r="C290" s="5"/>
    </row>
    <row r="291" spans="3:3" x14ac:dyDescent="0.25">
      <c r="C291" s="5"/>
    </row>
    <row r="292" spans="3:3" x14ac:dyDescent="0.25">
      <c r="C292" s="5"/>
    </row>
    <row r="293" spans="3:3" x14ac:dyDescent="0.25">
      <c r="C293" s="5"/>
    </row>
    <row r="294" spans="3:3" x14ac:dyDescent="0.25">
      <c r="C294" s="5"/>
    </row>
    <row r="295" spans="3:3" x14ac:dyDescent="0.25">
      <c r="C295" s="5"/>
    </row>
    <row r="296" spans="3:3" x14ac:dyDescent="0.25">
      <c r="C296" s="5"/>
    </row>
    <row r="297" spans="3:3" x14ac:dyDescent="0.25">
      <c r="C297" s="5"/>
    </row>
    <row r="298" spans="3:3" x14ac:dyDescent="0.25">
      <c r="C298" s="5"/>
    </row>
    <row r="299" spans="3:3" x14ac:dyDescent="0.25">
      <c r="C299" s="5"/>
    </row>
    <row r="300" spans="3:3" x14ac:dyDescent="0.25">
      <c r="C300" s="5"/>
    </row>
    <row r="301" spans="3:3" x14ac:dyDescent="0.25">
      <c r="C301" s="5"/>
    </row>
    <row r="302" spans="3:3" x14ac:dyDescent="0.25">
      <c r="C302" s="5"/>
    </row>
    <row r="303" spans="3:3" x14ac:dyDescent="0.25">
      <c r="C303" s="5"/>
    </row>
    <row r="304" spans="3:3" x14ac:dyDescent="0.25">
      <c r="C304" s="5"/>
    </row>
    <row r="305" spans="3:3" x14ac:dyDescent="0.25">
      <c r="C305" s="5"/>
    </row>
    <row r="306" spans="3:3" x14ac:dyDescent="0.25">
      <c r="C306" s="5"/>
    </row>
    <row r="307" spans="3:3" x14ac:dyDescent="0.25">
      <c r="C307" s="5"/>
    </row>
  </sheetData>
  <sheetProtection algorithmName="SHA-512" hashValue="M0aPMeqfmgbmNR5mTd7+4LNxDYFt1aep0LNfR4/K9Ys7WkoKE0FVf/AOZ3F2kORwpuUcAuPeZG9fKd8a7tPBSA==" saltValue="RsSc5VPylCR37obGNpgCnA==" spinCount="100000" sheet="1" objects="1" selectLockedCells="1"/>
  <mergeCells count="4">
    <mergeCell ref="B16:B17"/>
    <mergeCell ref="B12:F12"/>
    <mergeCell ref="B8:H8"/>
    <mergeCell ref="C16:D16"/>
  </mergeCells>
  <phoneticPr fontId="12" type="noConversion"/>
  <pageMargins left="0.70866141732283472" right="0.70866141732283472" top="0.78740157480314965" bottom="0.78740157480314965" header="0.31496062992125984" footer="0.31496062992125984"/>
  <pageSetup paperSize="9" scale="68" fitToHeight="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DROPDOWN!$L$8:$L$20</xm:f>
          </x14:formula1>
          <xm:sqref>B20:B25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1">
    <tabColor rgb="FFFFFF00"/>
  </sheetPr>
  <dimension ref="A1:T43"/>
  <sheetViews>
    <sheetView workbookViewId="0">
      <selection activeCell="I10" sqref="I10"/>
    </sheetView>
  </sheetViews>
  <sheetFormatPr baseColWidth="10" defaultColWidth="10.85546875" defaultRowHeight="15" x14ac:dyDescent="0.25"/>
  <cols>
    <col min="1" max="1" width="4.85546875" style="27" customWidth="1"/>
    <col min="2" max="2" width="18" style="27" customWidth="1"/>
    <col min="3" max="3" width="5.42578125" style="27" customWidth="1"/>
    <col min="4" max="4" width="5.140625" style="27" customWidth="1"/>
    <col min="5" max="5" width="2.140625" style="38" customWidth="1"/>
    <col min="6" max="6" width="5.140625" style="27" customWidth="1"/>
    <col min="7" max="7" width="36.140625" style="27" customWidth="1"/>
    <col min="8" max="8" width="30.85546875" style="27" customWidth="1"/>
    <col min="9" max="10" width="10.42578125" style="27" customWidth="1"/>
    <col min="11" max="11" width="2.140625" style="38" customWidth="1"/>
    <col min="12" max="12" width="8.85546875" style="27" customWidth="1"/>
    <col min="13" max="13" width="5.5703125" style="27" customWidth="1"/>
    <col min="14" max="14" width="21" style="27" customWidth="1"/>
    <col min="15" max="15" width="41.140625" style="27" customWidth="1"/>
    <col min="16" max="16" width="25.140625" style="27" customWidth="1"/>
    <col min="17" max="17" width="39.140625" style="27" customWidth="1"/>
    <col min="18" max="16384" width="10.85546875" style="27"/>
  </cols>
  <sheetData>
    <row r="1" spans="1:18" x14ac:dyDescent="0.25">
      <c r="A1" s="27">
        <f>Schritt1_Kriterienpruefung!J18</f>
        <v>1</v>
      </c>
      <c r="B1" s="27" t="str">
        <f>Schritt1_Kriterienpruefung!H18</f>
        <v>relevant</v>
      </c>
      <c r="C1" s="27">
        <f>IF(OR(B1=DROPDOWN!$A$9),1,0)</f>
        <v>1</v>
      </c>
      <c r="D1" s="27">
        <f>C1</f>
        <v>1</v>
      </c>
      <c r="F1" s="27">
        <f t="shared" ref="F1:F41" si="0">IF(ROW(A1)&gt;MAX($D$1:$D$41),"",INDEX($A$1:$A$41,MATCH(ROW(A1),$D$1:$D$41,0)))</f>
        <v>1</v>
      </c>
      <c r="L1" s="232">
        <f>F1</f>
        <v>1</v>
      </c>
      <c r="M1" s="27" t="str">
        <f>IFERROR(IF($L1&lt;36,INDEX(Schritt1_Kriterienpruefung!C$18:C$52,MATCH($L1,Schritt1_Kriterienpruefung!$J$18:$J$52,0)),INDEX(Schritt2_Kriterienergaenzung!C$20:C$25,MATCH($L1,Schritt2_Kriterienergaenzung!$I$20:$I$25,0))),"")</f>
        <v>1a</v>
      </c>
      <c r="N1" s="27" t="str">
        <f>IFERROR(IF($L1&lt;36,INDEX(Schritt1_Kriterienpruefung!B$18:B$52,MATCH($L1,Schritt1_Kriterienpruefung!$J$18:$J$52,0)),INDEX(Schritt2_Kriterienergaenzung!B$20:B$25,MATCH($L1,Schritt2_Kriterienergaenzung!$I$20:$I$25,0))),"")</f>
        <v>VS | Leistungsfähigkeit</v>
      </c>
      <c r="O1" s="27" t="str">
        <f>IFERROR(IF($L1&lt;36,INDEX(Schritt1_Kriterienpruefung!D$18:D$52,MATCH($L1,Schritt1_Kriterienpruefung!$J$18:$J$52,0)),INDEX(Schritt2_Kriterienergaenzung!D$20:D$25,MATCH($L1,Schritt2_Kriterienergaenzung!$I$20:$I$25,0))),"")</f>
        <v>Leistungsfähigkeit (System A)</v>
      </c>
      <c r="P1" s="27" t="str">
        <f>IFERROR(IF($L1&lt;36,INDEX(Schritt1_Kriterienpruefung!E$18:E$52,MATCH($L1,Schritt1_Kriterienpruefung!$J$18:$J$52,0)),INDEX(Schritt2_Kriterienergaenzung!E$20:E$25,MATCH($L1,Schritt2_Kriterienergaenzung!$I$20:$I$25,0))),"")</f>
        <v>Auswirkung der Infrastrukturlösung auf die grundsätzliche Eignung des Systems, die definierte Dienstleistung in angestrebter Qualität und Quantität zu erbringen.</v>
      </c>
      <c r="Q1" s="27" t="str">
        <f>IFERROR(IF($L1&lt;36,INDEX(Schritt1_Kriterienpruefung!F$18:F$52,MATCH($L1,Schritt1_Kriterienpruefung!$J$18:$J$52,0)),INDEX(Schritt2_Kriterienergaenzung!F$20:F$25,MATCH($L1,Schritt2_Kriterienergaenzung!$I$20:$I$25,0))),"")</f>
        <v>Wie wirkt sich die Infrastrukturlösung auf die Fähigkeit des Systems A aus, die vorgesehene Infrastruktur-Dienstleistung sicher zu erbringen? (leistungsfähiger = positiv)</v>
      </c>
      <c r="R1" s="27" t="str">
        <f>IFERROR(IF($L1&lt;36,INDEX(Schritt1_Kriterienpruefung!H$18:H$52,MATCH($L1,Schritt1_Kriterienpruefung!$J$18:$J$52,0)),INDEX(Schritt2_Kriterienergaenzung!H$20:H$25,MATCH($L1,Schritt2_Kriterienergaenzung!$I$20:$I$25,0))),"")</f>
        <v>relevant</v>
      </c>
    </row>
    <row r="2" spans="1:18" x14ac:dyDescent="0.25">
      <c r="A2" s="27">
        <f>Schritt1_Kriterienpruefung!J19</f>
        <v>2</v>
      </c>
      <c r="B2" s="27" t="str">
        <f>Schritt1_Kriterienpruefung!H19</f>
        <v>relevant</v>
      </c>
      <c r="C2" s="27">
        <f>IF(OR(B2=DROPDOWN!$A$9),1,0)</f>
        <v>1</v>
      </c>
      <c r="D2" s="28">
        <f>D1+C2</f>
        <v>2</v>
      </c>
      <c r="E2" s="39"/>
      <c r="F2" s="27">
        <f t="shared" si="0"/>
        <v>2</v>
      </c>
      <c r="L2" s="232">
        <f t="shared" ref="L2:L41" si="1">F2</f>
        <v>2</v>
      </c>
      <c r="M2" s="27" t="str">
        <f>IFERROR(IF($L2&lt;36,INDEX(Schritt1_Kriterienpruefung!C$18:C$52,MATCH($L2,Schritt1_Kriterienpruefung!$J$18:$J$52,0)),INDEX(Schritt2_Kriterienergaenzung!C$20:C$25,MATCH($L2,Schritt2_Kriterienergaenzung!$I$20:$I$25,0))),"")</f>
        <v>1b</v>
      </c>
      <c r="N2" s="27" t="str">
        <f>IFERROR(IF($L2&lt;36,INDEX(Schritt1_Kriterienpruefung!B$18:B$52,MATCH($L2,Schritt1_Kriterienpruefung!$J$18:$J$52,0)),INDEX(Schritt2_Kriterienergaenzung!B$20:B$25,MATCH($L2,Schritt2_Kriterienergaenzung!$I$20:$I$25,0))),"")</f>
        <v>VS | Leistungsfähigkeit</v>
      </c>
      <c r="O2" s="27" t="str">
        <f>IFERROR(IF($L2&lt;36,INDEX(Schritt1_Kriterienpruefung!D$18:D$52,MATCH($L2,Schritt1_Kriterienpruefung!$J$18:$J$52,0)),INDEX(Schritt2_Kriterienergaenzung!D$20:D$25,MATCH($L2,Schritt2_Kriterienergaenzung!$I$20:$I$25,0))),"")</f>
        <v>Leistungsfähigkeit (System B)</v>
      </c>
      <c r="P2" s="27" t="str">
        <f>IFERROR(IF($L2&lt;36,INDEX(Schritt1_Kriterienpruefung!E$18:E$52,MATCH($L2,Schritt1_Kriterienpruefung!$J$18:$J$52,0)),INDEX(Schritt2_Kriterienergaenzung!E$20:E$25,MATCH($L2,Schritt2_Kriterienergaenzung!$I$20:$I$25,0))),"")</f>
        <v>Auswirkung der Infrastrukturlösung auf die grundsätzliche Eignung des Systems, die definierte Dienstleistung in angestrebter Qualität und Quantität zu erbringen.</v>
      </c>
      <c r="Q2" s="27" t="str">
        <f>IFERROR(IF($L2&lt;36,INDEX(Schritt1_Kriterienpruefung!F$18:F$52,MATCH($L2,Schritt1_Kriterienpruefung!$J$18:$J$52,0)),INDEX(Schritt2_Kriterienergaenzung!F$20:F$25,MATCH($L2,Schritt2_Kriterienergaenzung!$I$20:$I$25,0))),"")</f>
        <v>Wie wirkt sich die Infrastrukturlösung auf die Fähigkeit des Systems B aus, die vorgesehene Infrastruktur-Dienstleistung sicher zu erbringen? (leistungsfähiger = positiv)</v>
      </c>
      <c r="R2" s="27" t="str">
        <f>IFERROR(IF($L2&lt;36,INDEX(Schritt1_Kriterienpruefung!H$18:H$52,MATCH($L2,Schritt1_Kriterienpruefung!$J$18:$J$52,0)),INDEX(Schritt2_Kriterienergaenzung!H$20:H$25,MATCH($L2,Schritt2_Kriterienergaenzung!$I$20:$I$25,0))),"")</f>
        <v>relevant</v>
      </c>
    </row>
    <row r="3" spans="1:18" x14ac:dyDescent="0.25">
      <c r="A3" s="27">
        <f>Schritt1_Kriterienpruefung!J20</f>
        <v>3</v>
      </c>
      <c r="B3" s="27" t="str">
        <f>Schritt1_Kriterienpruefung!H20</f>
        <v>relevant</v>
      </c>
      <c r="C3" s="27">
        <f>IF(OR(B3=DROPDOWN!$A$9),1,0)</f>
        <v>1</v>
      </c>
      <c r="D3" s="28">
        <f t="shared" ref="D3:D35" si="2">D2+C3</f>
        <v>3</v>
      </c>
      <c r="E3" s="39"/>
      <c r="F3" s="27">
        <f t="shared" si="0"/>
        <v>3</v>
      </c>
      <c r="L3" s="232">
        <f t="shared" si="1"/>
        <v>3</v>
      </c>
      <c r="M3" s="27" t="str">
        <f>IFERROR(IF($L3&lt;36,INDEX(Schritt1_Kriterienpruefung!C$18:C$52,MATCH($L3,Schritt1_Kriterienpruefung!$J$18:$J$52,0)),INDEX(Schritt2_Kriterienergaenzung!C$20:C$25,MATCH($L3,Schritt2_Kriterienergaenzung!$I$20:$I$25,0))),"")</f>
        <v>2a</v>
      </c>
      <c r="N3" s="27" t="str">
        <f>IFERROR(IF($L3&lt;36,INDEX(Schritt1_Kriterienpruefung!B$18:B$52,MATCH($L3,Schritt1_Kriterienpruefung!$J$18:$J$52,0)),INDEX(Schritt2_Kriterienergaenzung!B$20:B$25,MATCH($L3,Schritt2_Kriterienergaenzung!$I$20:$I$25,0))),"")</f>
        <v>VS | Resilienz-Strukturen</v>
      </c>
      <c r="O3" s="27" t="str">
        <f>IFERROR(IF($L3&lt;36,INDEX(Schritt1_Kriterienpruefung!D$18:D$52,MATCH($L3,Schritt1_Kriterienpruefung!$J$18:$J$52,0)),INDEX(Schritt2_Kriterienergaenzung!D$20:D$25,MATCH($L3,Schritt2_Kriterienergaenzung!$I$20:$I$25,0))),"")</f>
        <v>Störungsanfälligkeit (System A)</v>
      </c>
      <c r="P3" s="27" t="str">
        <f>IFERROR(IF($L3&lt;36,INDEX(Schritt1_Kriterienpruefung!E$18:E$52,MATCH($L3,Schritt1_Kriterienpruefung!$J$18:$J$52,0)),INDEX(Schritt2_Kriterienergaenzung!E$20:E$25,MATCH($L3,Schritt2_Kriterienergaenzung!$I$20:$I$25,0))),"")</f>
        <v xml:space="preserve">Auswirkung der Infrastrukturlösung auf die Störungsanfälligkeit des Systems gegenüber äußeren Einwirkungen/Einflüssen </v>
      </c>
      <c r="Q3" s="27" t="str">
        <f>IFERROR(IF($L3&lt;36,INDEX(Schritt1_Kriterienpruefung!F$18:F$52,MATCH($L3,Schritt1_Kriterienpruefung!$J$18:$J$52,0)),INDEX(Schritt2_Kriterienergaenzung!F$20:F$25,MATCH($L3,Schritt2_Kriterienergaenzung!$I$20:$I$25,0))),"")</f>
        <v>Welchen  Einfluss hat die Infrastrukturlösung auf die Störungsanfälligkeit im System A? (weniger Störungen erwartet = positiv)</v>
      </c>
      <c r="R3" s="27" t="str">
        <f>IFERROR(IF($L3&lt;36,INDEX(Schritt1_Kriterienpruefung!H$18:H$52,MATCH($L3,Schritt1_Kriterienpruefung!$J$18:$J$52,0)),INDEX(Schritt2_Kriterienergaenzung!H$20:H$25,MATCH($L3,Schritt2_Kriterienergaenzung!$I$20:$I$25,0))),"")</f>
        <v>relevant</v>
      </c>
    </row>
    <row r="4" spans="1:18" x14ac:dyDescent="0.25">
      <c r="A4" s="27">
        <f>Schritt1_Kriterienpruefung!J21</f>
        <v>4</v>
      </c>
      <c r="B4" s="27" t="str">
        <f>Schritt1_Kriterienpruefung!H21</f>
        <v>relevant</v>
      </c>
      <c r="C4" s="27">
        <f>IF(OR(B4=DROPDOWN!$A$9),1,0)</f>
        <v>1</v>
      </c>
      <c r="D4" s="28">
        <f t="shared" si="2"/>
        <v>4</v>
      </c>
      <c r="E4" s="39"/>
      <c r="F4" s="27">
        <f t="shared" si="0"/>
        <v>4</v>
      </c>
      <c r="L4" s="232">
        <f t="shared" si="1"/>
        <v>4</v>
      </c>
      <c r="M4" s="27" t="str">
        <f>IFERROR(IF($L4&lt;36,INDEX(Schritt1_Kriterienpruefung!C$18:C$52,MATCH($L4,Schritt1_Kriterienpruefung!$J$18:$J$52,0)),INDEX(Schritt2_Kriterienergaenzung!C$20:C$25,MATCH($L4,Schritt2_Kriterienergaenzung!$I$20:$I$25,0))),"")</f>
        <v>2b</v>
      </c>
      <c r="N4" s="27" t="str">
        <f>IFERROR(IF($L4&lt;36,INDEX(Schritt1_Kriterienpruefung!B$18:B$52,MATCH($L4,Schritt1_Kriterienpruefung!$J$18:$J$52,0)),INDEX(Schritt2_Kriterienergaenzung!B$20:B$25,MATCH($L4,Schritt2_Kriterienergaenzung!$I$20:$I$25,0))),"")</f>
        <v>VS | Resilienz-Strukturen</v>
      </c>
      <c r="O4" s="27" t="str">
        <f>IFERROR(IF($L4&lt;36,INDEX(Schritt1_Kriterienpruefung!D$18:D$52,MATCH($L4,Schritt1_Kriterienpruefung!$J$18:$J$52,0)),INDEX(Schritt2_Kriterienergaenzung!D$20:D$25,MATCH($L4,Schritt2_Kriterienergaenzung!$I$20:$I$25,0))),"")</f>
        <v>Störungsanfälligkeit (System B)</v>
      </c>
      <c r="P4" s="27" t="str">
        <f>IFERROR(IF($L4&lt;36,INDEX(Schritt1_Kriterienpruefung!E$18:E$52,MATCH($L4,Schritt1_Kriterienpruefung!$J$18:$J$52,0)),INDEX(Schritt2_Kriterienergaenzung!E$20:E$25,MATCH($L4,Schritt2_Kriterienergaenzung!$I$20:$I$25,0))),"")</f>
        <v xml:space="preserve">Auswirkung der Infrastrukturlösung auf die Störungsanfälligkeit des Systems gegenüber äußeren Einwirkungen/Einflüssen </v>
      </c>
      <c r="Q4" s="27" t="str">
        <f>IFERROR(IF($L4&lt;36,INDEX(Schritt1_Kriterienpruefung!F$18:F$52,MATCH($L4,Schritt1_Kriterienpruefung!$J$18:$J$52,0)),INDEX(Schritt2_Kriterienergaenzung!F$20:F$25,MATCH($L4,Schritt2_Kriterienergaenzung!$I$20:$I$25,0))),"")</f>
        <v>Welchen  Einfluss hat die Infrastrukturlösung auf die Störungsanfälligkeit im System B? (weniger Störungen erwartet = positiv)</v>
      </c>
      <c r="R4" s="27" t="str">
        <f>IFERROR(IF($L4&lt;36,INDEX(Schritt1_Kriterienpruefung!H$18:H$52,MATCH($L4,Schritt1_Kriterienpruefung!$J$18:$J$52,0)),INDEX(Schritt2_Kriterienergaenzung!H$20:H$25,MATCH($L4,Schritt2_Kriterienergaenzung!$I$20:$I$25,0))),"")</f>
        <v>relevant</v>
      </c>
    </row>
    <row r="5" spans="1:18" x14ac:dyDescent="0.25">
      <c r="A5" s="27">
        <f>Schritt1_Kriterienpruefung!J22</f>
        <v>5</v>
      </c>
      <c r="B5" s="27" t="str">
        <f>Schritt1_Kriterienpruefung!H22</f>
        <v>relevant</v>
      </c>
      <c r="C5" s="27">
        <f>IF(OR(B5=DROPDOWN!$A$9),1,0)</f>
        <v>1</v>
      </c>
      <c r="D5" s="28">
        <f t="shared" si="2"/>
        <v>5</v>
      </c>
      <c r="E5" s="39"/>
      <c r="F5" s="27">
        <f t="shared" si="0"/>
        <v>5</v>
      </c>
      <c r="L5" s="232">
        <f t="shared" si="1"/>
        <v>5</v>
      </c>
      <c r="M5" s="27" t="str">
        <f>IFERROR(IF($L5&lt;36,INDEX(Schritt1_Kriterienpruefung!C$18:C$52,MATCH($L5,Schritt1_Kriterienpruefung!$J$18:$J$52,0)),INDEX(Schritt2_Kriterienergaenzung!C$20:C$25,MATCH($L5,Schritt2_Kriterienergaenzung!$I$20:$I$25,0))),"")</f>
        <v>3a</v>
      </c>
      <c r="N5" s="27" t="str">
        <f>IFERROR(IF($L5&lt;36,INDEX(Schritt1_Kriterienpruefung!B$18:B$52,MATCH($L5,Schritt1_Kriterienpruefung!$J$18:$J$52,0)),INDEX(Schritt2_Kriterienergaenzung!B$20:B$25,MATCH($L5,Schritt2_Kriterienergaenzung!$I$20:$I$25,0))),"")</f>
        <v>VS | Resilienz-Strukturen</v>
      </c>
      <c r="O5" s="27" t="str">
        <f>IFERROR(IF($L5&lt;36,INDEX(Schritt1_Kriterienpruefung!D$18:D$52,MATCH($L5,Schritt1_Kriterienpruefung!$J$18:$J$52,0)),INDEX(Schritt2_Kriterienergaenzung!D$20:D$25,MATCH($L5,Schritt2_Kriterienergaenzung!$I$20:$I$25,0))),"")</f>
        <v>Abhängigkeit (System A)</v>
      </c>
      <c r="P5" s="27" t="str">
        <f>IFERROR(IF($L5&lt;36,INDEX(Schritt1_Kriterienpruefung!E$18:E$52,MATCH($L5,Schritt1_Kriterienpruefung!$J$18:$J$52,0)),INDEX(Schritt2_Kriterienergaenzung!E$20:E$25,MATCH($L5,Schritt2_Kriterienergaenzung!$I$20:$I$25,0))),"")</f>
        <v>Abhängigkeit der Betriebsfähigkeit des Systems A von der Betriebsfähigkeit des Systems B</v>
      </c>
      <c r="Q5" s="27" t="str">
        <f>IFERROR(IF($L5&lt;36,INDEX(Schritt1_Kriterienpruefung!F$18:F$52,MATCH($L5,Schritt1_Kriterienpruefung!$J$18:$J$52,0)),INDEX(Schritt2_Kriterienergaenzung!F$20:F$25,MATCH($L5,Schritt2_Kriterienergaenzung!$I$20:$I$25,0))),"")</f>
        <v>Führt ein (Funktions-)Ausfall in System B zu einer Funktionseinschränkung in System A? (neutral bis negativ bewerten | zusätzliche Abhängigkeiten = negativ)</v>
      </c>
      <c r="R5" s="27" t="str">
        <f>IFERROR(IF($L5&lt;36,INDEX(Schritt1_Kriterienpruefung!H$18:H$52,MATCH($L5,Schritt1_Kriterienpruefung!$J$18:$J$52,0)),INDEX(Schritt2_Kriterienergaenzung!H$20:H$25,MATCH($L5,Schritt2_Kriterienergaenzung!$I$20:$I$25,0))),"")</f>
        <v>relevant</v>
      </c>
    </row>
    <row r="6" spans="1:18" x14ac:dyDescent="0.25">
      <c r="A6" s="27">
        <f>Schritt1_Kriterienpruefung!J23</f>
        <v>6</v>
      </c>
      <c r="B6" s="27" t="str">
        <f>Schritt1_Kriterienpruefung!H23</f>
        <v>relevant</v>
      </c>
      <c r="C6" s="27">
        <f>IF(OR(B6=DROPDOWN!$A$9),1,0)</f>
        <v>1</v>
      </c>
      <c r="D6" s="28">
        <f t="shared" si="2"/>
        <v>6</v>
      </c>
      <c r="E6" s="39"/>
      <c r="F6" s="27">
        <f t="shared" si="0"/>
        <v>6</v>
      </c>
      <c r="L6" s="232">
        <f t="shared" si="1"/>
        <v>6</v>
      </c>
      <c r="M6" s="27" t="str">
        <f>IFERROR(IF($L6&lt;36,INDEX(Schritt1_Kriterienpruefung!C$18:C$52,MATCH($L6,Schritt1_Kriterienpruefung!$J$18:$J$52,0)),INDEX(Schritt2_Kriterienergaenzung!C$20:C$25,MATCH($L6,Schritt2_Kriterienergaenzung!$I$20:$I$25,0))),"")</f>
        <v>3b</v>
      </c>
      <c r="N6" s="27" t="str">
        <f>IFERROR(IF($L6&lt;36,INDEX(Schritt1_Kriterienpruefung!B$18:B$52,MATCH($L6,Schritt1_Kriterienpruefung!$J$18:$J$52,0)),INDEX(Schritt2_Kriterienergaenzung!B$20:B$25,MATCH($L6,Schritt2_Kriterienergaenzung!$I$20:$I$25,0))),"")</f>
        <v>VS | Resilienz-Strukturen</v>
      </c>
      <c r="O6" s="27" t="str">
        <f>IFERROR(IF($L6&lt;36,INDEX(Schritt1_Kriterienpruefung!D$18:D$52,MATCH($L6,Schritt1_Kriterienpruefung!$J$18:$J$52,0)),INDEX(Schritt2_Kriterienergaenzung!D$20:D$25,MATCH($L6,Schritt2_Kriterienergaenzung!$I$20:$I$25,0))),"")</f>
        <v>Abhängigkeit (System B)</v>
      </c>
      <c r="P6" s="27" t="str">
        <f>IFERROR(IF($L6&lt;36,INDEX(Schritt1_Kriterienpruefung!E$18:E$52,MATCH($L6,Schritt1_Kriterienpruefung!$J$18:$J$52,0)),INDEX(Schritt2_Kriterienergaenzung!E$20:E$25,MATCH($L6,Schritt2_Kriterienergaenzung!$I$20:$I$25,0))),"")</f>
        <v>Abhängigkeit der Betriebsfähigkeit des Systems B von der Betriebsfähigkeit des Systems A</v>
      </c>
      <c r="Q6" s="27" t="str">
        <f>IFERROR(IF($L6&lt;36,INDEX(Schritt1_Kriterienpruefung!F$18:F$52,MATCH($L6,Schritt1_Kriterienpruefung!$J$18:$J$52,0)),INDEX(Schritt2_Kriterienergaenzung!F$20:F$25,MATCH($L6,Schritt2_Kriterienergaenzung!$I$20:$I$25,0))),"")</f>
        <v>Führt ein (Funktions-)Ausfall in System A zu einer Funktionseinschränkung in System B? (neutral bis negativ bewerten | zusätzliche Abhängigkeiten = negativ)</v>
      </c>
      <c r="R6" s="27" t="str">
        <f>IFERROR(IF($L6&lt;36,INDEX(Schritt1_Kriterienpruefung!H$18:H$52,MATCH($L6,Schritt1_Kriterienpruefung!$J$18:$J$52,0)),INDEX(Schritt2_Kriterienergaenzung!H$20:H$25,MATCH($L6,Schritt2_Kriterienergaenzung!$I$20:$I$25,0))),"")</f>
        <v>relevant</v>
      </c>
    </row>
    <row r="7" spans="1:18" x14ac:dyDescent="0.25">
      <c r="A7" s="27">
        <f>Schritt1_Kriterienpruefung!J24</f>
        <v>7</v>
      </c>
      <c r="B7" s="27" t="str">
        <f>Schritt1_Kriterienpruefung!H24</f>
        <v>relevant</v>
      </c>
      <c r="C7" s="27">
        <f>IF(OR(B7=DROPDOWN!$A$9),1,0)</f>
        <v>1</v>
      </c>
      <c r="D7" s="28">
        <f t="shared" si="2"/>
        <v>7</v>
      </c>
      <c r="E7" s="39"/>
      <c r="F7" s="27">
        <f t="shared" si="0"/>
        <v>7</v>
      </c>
      <c r="L7" s="232">
        <f t="shared" si="1"/>
        <v>7</v>
      </c>
      <c r="M7" s="27">
        <f>IFERROR(IF($L7&lt;36,INDEX(Schritt1_Kriterienpruefung!C$18:C$52,MATCH($L7,Schritt1_Kriterienpruefung!$J$18:$J$52,0)),INDEX(Schritt2_Kriterienergaenzung!C$20:C$25,MATCH($L7,Schritt2_Kriterienergaenzung!$I$20:$I$25,0))),"")</f>
        <v>4</v>
      </c>
      <c r="N7" s="27" t="str">
        <f>IFERROR(IF($L7&lt;36,INDEX(Schritt1_Kriterienpruefung!B$18:B$52,MATCH($L7,Schritt1_Kriterienpruefung!$J$18:$J$52,0)),INDEX(Schritt2_Kriterienergaenzung!B$20:B$25,MATCH($L7,Schritt2_Kriterienergaenzung!$I$20:$I$25,0))),"")</f>
        <v>VS | Resilienz-Strukturen</v>
      </c>
      <c r="O7" s="27" t="str">
        <f>IFERROR(IF($L7&lt;36,INDEX(Schritt1_Kriterienpruefung!D$18:D$52,MATCH($L7,Schritt1_Kriterienpruefung!$J$18:$J$52,0)),INDEX(Schritt2_Kriterienergaenzung!D$20:D$25,MATCH($L7,Schritt2_Kriterienergaenzung!$I$20:$I$25,0))),"")</f>
        <v xml:space="preserve">Technologische Anpassungsfähigkeit </v>
      </c>
      <c r="P7" s="27" t="str">
        <f>IFERROR(IF($L7&lt;36,INDEX(Schritt1_Kriterienpruefung!E$18:E$52,MATCH($L7,Schritt1_Kriterienpruefung!$J$18:$J$52,0)),INDEX(Schritt2_Kriterienergaenzung!E$20:E$25,MATCH($L7,Schritt2_Kriterienergaenzung!$I$20:$I$25,0))),"")</f>
        <v>Auswirkung der Infrastrukturlösung auf das Potenzial, das System mittelfristig technisch zu modifizieren und an veränderte Rahmenbedingungen anzupassen</v>
      </c>
      <c r="Q7" s="27" t="str">
        <f>IFERROR(IF($L7&lt;36,INDEX(Schritt1_Kriterienpruefung!F$18:F$52,MATCH($L7,Schritt1_Kriterienpruefung!$J$18:$J$52,0)),INDEX(Schritt2_Kriterienergaenzung!F$20:F$25,MATCH($L7,Schritt2_Kriterienergaenzung!$I$20:$I$25,0))),"")</f>
        <v>Hat die Infrastrukturlösung einen Einfluss auf das Potenzial, die beteiligten technischen Systeme (A und B) auf veränderte Rahmenbedingungen des Betriebes mittelfristig anzupassen? (bessere Anpassbarkeit = positiv)</v>
      </c>
      <c r="R7" s="27" t="str">
        <f>IFERROR(IF($L7&lt;36,INDEX(Schritt1_Kriterienpruefung!H$18:H$52,MATCH($L7,Schritt1_Kriterienpruefung!$J$18:$J$52,0)),INDEX(Schritt2_Kriterienergaenzung!H$20:H$25,MATCH($L7,Schritt2_Kriterienergaenzung!$I$20:$I$25,0))),"")</f>
        <v>relevant</v>
      </c>
    </row>
    <row r="8" spans="1:18" x14ac:dyDescent="0.25">
      <c r="A8" s="27">
        <f>Schritt1_Kriterienpruefung!J25</f>
        <v>8</v>
      </c>
      <c r="B8" s="27" t="str">
        <f>Schritt1_Kriterienpruefung!H25</f>
        <v>relevant</v>
      </c>
      <c r="C8" s="27">
        <f>IF(OR(B8=DROPDOWN!$A$9),1,0)</f>
        <v>1</v>
      </c>
      <c r="D8" s="28">
        <f t="shared" si="2"/>
        <v>8</v>
      </c>
      <c r="E8" s="39"/>
      <c r="F8" s="27">
        <f t="shared" si="0"/>
        <v>8</v>
      </c>
      <c r="L8" s="232">
        <f t="shared" si="1"/>
        <v>8</v>
      </c>
      <c r="M8" s="27" t="str">
        <f>IFERROR(IF($L8&lt;36,INDEX(Schritt1_Kriterienpruefung!C$18:C$52,MATCH($L8,Schritt1_Kriterienpruefung!$J$18:$J$52,0)),INDEX(Schritt2_Kriterienergaenzung!C$20:C$25,MATCH($L8,Schritt2_Kriterienergaenzung!$I$20:$I$25,0))),"")</f>
        <v>5a</v>
      </c>
      <c r="N8" s="27" t="str">
        <f>IFERROR(IF($L8&lt;36,INDEX(Schritt1_Kriterienpruefung!B$18:B$52,MATCH($L8,Schritt1_Kriterienpruefung!$J$18:$J$52,0)),INDEX(Schritt2_Kriterienergaenzung!B$20:B$25,MATCH($L8,Schritt2_Kriterienergaenzung!$I$20:$I$25,0))),"")</f>
        <v>VS | Resilienz-Ressourcen</v>
      </c>
      <c r="O8" s="27" t="str">
        <f>IFERROR(IF($L8&lt;36,INDEX(Schritt1_Kriterienpruefung!D$18:D$52,MATCH($L8,Schritt1_Kriterienpruefung!$J$18:$J$52,0)),INDEX(Schritt2_Kriterienergaenzung!D$20:D$25,MATCH($L8,Schritt2_Kriterienergaenzung!$I$20:$I$25,0))),"")</f>
        <v>Redundanz im technischen System (System A)</v>
      </c>
      <c r="P8" s="27" t="str">
        <f>IFERROR(IF($L8&lt;36,INDEX(Schritt1_Kriterienpruefung!E$18:E$52,MATCH($L8,Schritt1_Kriterienpruefung!$J$18:$J$52,0)),INDEX(Schritt2_Kriterienergaenzung!E$20:E$25,MATCH($L8,Schritt2_Kriterienergaenzung!$I$20:$I$25,0))),"")</f>
        <v>Auswirkung der Infrastrukturlösung auf die Redundanz bzw. Ersetzbarkeit erforderlicher Ressourcen und Anlagen/Technologien für die Erbringung der Dienstleistungen</v>
      </c>
      <c r="Q8" s="27" t="str">
        <f>IFERROR(IF($L8&lt;36,INDEX(Schritt1_Kriterienpruefung!F$18:F$52,MATCH($L8,Schritt1_Kriterienpruefung!$J$18:$J$52,0)),INDEX(Schritt2_Kriterienergaenzung!F$20:F$25,MATCH($L8,Schritt2_Kriterienergaenzung!$I$20:$I$25,0))),"")</f>
        <v>Verändert die Infrastrukturlösung die Redundanz bzw. Ersetzbarkeit von Energiequellen, Rohstoffquellen oder Technologien im Systems A? (mehr Redundanz = positiv)</v>
      </c>
      <c r="R8" s="27" t="str">
        <f>IFERROR(IF($L8&lt;36,INDEX(Schritt1_Kriterienpruefung!H$18:H$52,MATCH($L8,Schritt1_Kriterienpruefung!$J$18:$J$52,0)),INDEX(Schritt2_Kriterienergaenzung!H$20:H$25,MATCH($L8,Schritt2_Kriterienergaenzung!$I$20:$I$25,0))),"")</f>
        <v>relevant</v>
      </c>
    </row>
    <row r="9" spans="1:18" x14ac:dyDescent="0.25">
      <c r="A9" s="27">
        <f>Schritt1_Kriterienpruefung!J26</f>
        <v>9</v>
      </c>
      <c r="B9" s="27" t="str">
        <f>Schritt1_Kriterienpruefung!H26</f>
        <v>relevant</v>
      </c>
      <c r="C9" s="27">
        <f>IF(OR(B9=DROPDOWN!$A$9),1,0)</f>
        <v>1</v>
      </c>
      <c r="D9" s="28">
        <f t="shared" si="2"/>
        <v>9</v>
      </c>
      <c r="E9" s="39"/>
      <c r="F9" s="27">
        <f t="shared" si="0"/>
        <v>9</v>
      </c>
      <c r="L9" s="232">
        <f t="shared" si="1"/>
        <v>9</v>
      </c>
      <c r="M9" s="27" t="str">
        <f>IFERROR(IF($L9&lt;36,INDEX(Schritt1_Kriterienpruefung!C$18:C$52,MATCH($L9,Schritt1_Kriterienpruefung!$J$18:$J$52,0)),INDEX(Schritt2_Kriterienergaenzung!C$20:C$25,MATCH($L9,Schritt2_Kriterienergaenzung!$I$20:$I$25,0))),"")</f>
        <v>5b</v>
      </c>
      <c r="N9" s="27" t="str">
        <f>IFERROR(IF($L9&lt;36,INDEX(Schritt1_Kriterienpruefung!B$18:B$52,MATCH($L9,Schritt1_Kriterienpruefung!$J$18:$J$52,0)),INDEX(Schritt2_Kriterienergaenzung!B$20:B$25,MATCH($L9,Schritt2_Kriterienergaenzung!$I$20:$I$25,0))),"")</f>
        <v>VS | Resilienz-Ressourcen</v>
      </c>
      <c r="O9" s="27" t="str">
        <f>IFERROR(IF($L9&lt;36,INDEX(Schritt1_Kriterienpruefung!D$18:D$52,MATCH($L9,Schritt1_Kriterienpruefung!$J$18:$J$52,0)),INDEX(Schritt2_Kriterienergaenzung!D$20:D$25,MATCH($L9,Schritt2_Kriterienergaenzung!$I$20:$I$25,0))),"")</f>
        <v>Redundanz im technischen System (System B)</v>
      </c>
      <c r="P9" s="27" t="str">
        <f>IFERROR(IF($L9&lt;36,INDEX(Schritt1_Kriterienpruefung!E$18:E$52,MATCH($L9,Schritt1_Kriterienpruefung!$J$18:$J$52,0)),INDEX(Schritt2_Kriterienergaenzung!E$20:E$25,MATCH($L9,Schritt2_Kriterienergaenzung!$I$20:$I$25,0))),"")</f>
        <v>Auswirkung der Infrastrukturlösung auf die Redundanz bzw. Ersetzbarkeit erforderlicher Ressourcen und Anlagen/Technologien für die Erbringung der Dienstleistungen</v>
      </c>
      <c r="Q9" s="27" t="str">
        <f>IFERROR(IF($L9&lt;36,INDEX(Schritt1_Kriterienpruefung!F$18:F$52,MATCH($L9,Schritt1_Kriterienpruefung!$J$18:$J$52,0)),INDEX(Schritt2_Kriterienergaenzung!F$20:F$25,MATCH($L9,Schritt2_Kriterienergaenzung!$I$20:$I$25,0))),"")</f>
        <v>Verändert die Infrastrukturlösung die Redundanz bzw. Ersetzbarkeit von Energiequellen, Rohstoffquellen oder Technologien im Systems B? (mehr Redundanz = positiv)</v>
      </c>
      <c r="R9" s="27" t="str">
        <f>IFERROR(IF($L9&lt;36,INDEX(Schritt1_Kriterienpruefung!H$18:H$52,MATCH($L9,Schritt1_Kriterienpruefung!$J$18:$J$52,0)),INDEX(Schritt2_Kriterienergaenzung!H$20:H$25,MATCH($L9,Schritt2_Kriterienergaenzung!$I$20:$I$25,0))),"")</f>
        <v>relevant</v>
      </c>
    </row>
    <row r="10" spans="1:18" x14ac:dyDescent="0.25">
      <c r="A10" s="27">
        <f>Schritt1_Kriterienpruefung!J27</f>
        <v>10</v>
      </c>
      <c r="B10" s="27" t="str">
        <f>Schritt1_Kriterienpruefung!H27</f>
        <v>relevant</v>
      </c>
      <c r="C10" s="27">
        <f>IF(OR(B10=DROPDOWN!$A$9),1,0)</f>
        <v>1</v>
      </c>
      <c r="D10" s="28">
        <f t="shared" si="2"/>
        <v>10</v>
      </c>
      <c r="E10" s="39"/>
      <c r="F10" s="27">
        <f t="shared" si="0"/>
        <v>10</v>
      </c>
      <c r="L10" s="232">
        <f t="shared" si="1"/>
        <v>10</v>
      </c>
      <c r="M10" s="27">
        <f>IFERROR(IF($L10&lt;36,INDEX(Schritt1_Kriterienpruefung!C$18:C$52,MATCH($L10,Schritt1_Kriterienpruefung!$J$18:$J$52,0)),INDEX(Schritt2_Kriterienergaenzung!C$20:C$25,MATCH($L10,Schritt2_Kriterienergaenzung!$I$20:$I$25,0))),"")</f>
        <v>6</v>
      </c>
      <c r="N10" s="27" t="str">
        <f>IFERROR(IF($L10&lt;36,INDEX(Schritt1_Kriterienpruefung!B$18:B$52,MATCH($L10,Schritt1_Kriterienpruefung!$J$18:$J$52,0)),INDEX(Schritt2_Kriterienergaenzung!B$20:B$25,MATCH($L10,Schritt2_Kriterienergaenzung!$I$20:$I$25,0))),"")</f>
        <v>VS | Resilienz-Ressourcen</v>
      </c>
      <c r="O10" s="27" t="str">
        <f>IFERROR(IF($L10&lt;36,INDEX(Schritt1_Kriterienpruefung!D$18:D$52,MATCH($L10,Schritt1_Kriterienpruefung!$J$18:$J$52,0)),INDEX(Schritt2_Kriterienergaenzung!D$20:D$25,MATCH($L10,Schritt2_Kriterienergaenzung!$I$20:$I$25,0))),"")</f>
        <v xml:space="preserve">Redundanz im personellen Bereich </v>
      </c>
      <c r="P10" s="27" t="str">
        <f>IFERROR(IF($L10&lt;36,INDEX(Schritt1_Kriterienpruefung!E$18:E$52,MATCH($L10,Schritt1_Kriterienpruefung!$J$18:$J$52,0)),INDEX(Schritt2_Kriterienergaenzung!E$20:E$25,MATCH($L10,Schritt2_Kriterienergaenzung!$I$20:$I$25,0))),"")</f>
        <v>Auswirkung der Infrastrukturlösung auf die Ersetzbarkeit personeller Ressourcen insbesondere im operativen Bereich der Erbringung der Dienstleistung.</v>
      </c>
      <c r="Q10" s="27" t="str">
        <f>IFERROR(IF($L10&lt;36,INDEX(Schritt1_Kriterienpruefung!F$18:F$52,MATCH($L10,Schritt1_Kriterienpruefung!$J$18:$J$52,0)),INDEX(Schritt2_Kriterienergaenzung!F$20:F$25,MATCH($L10,Schritt2_Kriterienergaenzung!$I$20:$I$25,0))),"")</f>
        <v>Fördert die Infrastrukturlösung  systemübergreifende Zusammenarbeit und wechselseitiges „Einspringen“ von Fachpersonal, um bei Personalausfällen  den  Betrieb bzw. die Wiederinbetriebnahme BEIDER Systeme nach Störungen sicherstellen zu können? (mehr Redundanz = positiv)</v>
      </c>
      <c r="R10" s="27" t="str">
        <f>IFERROR(IF($L10&lt;36,INDEX(Schritt1_Kriterienpruefung!H$18:H$52,MATCH($L10,Schritt1_Kriterienpruefung!$J$18:$J$52,0)),INDEX(Schritt2_Kriterienergaenzung!H$20:H$25,MATCH($L10,Schritt2_Kriterienergaenzung!$I$20:$I$25,0))),"")</f>
        <v>relevant</v>
      </c>
    </row>
    <row r="11" spans="1:18" x14ac:dyDescent="0.25">
      <c r="A11" s="27">
        <f>Schritt1_Kriterienpruefung!J28</f>
        <v>11</v>
      </c>
      <c r="B11" s="27" t="str">
        <f>Schritt1_Kriterienpruefung!H28</f>
        <v>relevant</v>
      </c>
      <c r="C11" s="27">
        <f>IF(OR(B11=DROPDOWN!$A$9),1,0)</f>
        <v>1</v>
      </c>
      <c r="D11" s="28">
        <f t="shared" si="2"/>
        <v>11</v>
      </c>
      <c r="E11" s="39"/>
      <c r="F11" s="27">
        <f t="shared" si="0"/>
        <v>11</v>
      </c>
      <c r="L11" s="232">
        <f t="shared" si="1"/>
        <v>11</v>
      </c>
      <c r="M11" s="27">
        <f>IFERROR(IF($L11&lt;36,INDEX(Schritt1_Kriterienpruefung!C$18:C$52,MATCH($L11,Schritt1_Kriterienpruefung!$J$18:$J$52,0)),INDEX(Schritt2_Kriterienergaenzung!C$20:C$25,MATCH($L11,Schritt2_Kriterienergaenzung!$I$20:$I$25,0))),"")</f>
        <v>7</v>
      </c>
      <c r="N11" s="27" t="str">
        <f>IFERROR(IF($L11&lt;36,INDEX(Schritt1_Kriterienpruefung!B$18:B$52,MATCH($L11,Schritt1_Kriterienpruefung!$J$18:$J$52,0)),INDEX(Schritt2_Kriterienergaenzung!B$20:B$25,MATCH($L11,Schritt2_Kriterienergaenzung!$I$20:$I$25,0))),"")</f>
        <v>VS | Resilienz-Ressourcen</v>
      </c>
      <c r="O11" s="27" t="str">
        <f>IFERROR(IF($L11&lt;36,INDEX(Schritt1_Kriterienpruefung!D$18:D$52,MATCH($L11,Schritt1_Kriterienpruefung!$J$18:$J$52,0)),INDEX(Schritt2_Kriterienergaenzung!D$20:D$25,MATCH($L11,Schritt2_Kriterienergaenzung!$I$20:$I$25,0))),"")</f>
        <v>Puffervermögen</v>
      </c>
      <c r="P11" s="27" t="str">
        <f>IFERROR(IF($L11&lt;36,INDEX(Schritt1_Kriterienpruefung!E$18:E$52,MATCH($L11,Schritt1_Kriterienpruefung!$J$18:$J$52,0)),INDEX(Schritt2_Kriterienergaenzung!E$20:E$25,MATCH($L11,Schritt2_Kriterienergaenzung!$I$20:$I$25,0))),"")</f>
        <v>Auswirkung der Infrastrukturlösung auf das Potenzial des Systems, Schwankungen in der Verfügbarkeit von Energie und Rohstoffen (auch Abnahmeschwankungen) zu überbrücken</v>
      </c>
      <c r="Q11" s="27" t="str">
        <f>IFERROR(IF($L11&lt;36,INDEX(Schritt1_Kriterienpruefung!F$18:F$52,MATCH($L11,Schritt1_Kriterienpruefung!$J$18:$J$52,0)),INDEX(Schritt2_Kriterienergaenzung!F$20:F$25,MATCH($L11,Schritt2_Kriterienergaenzung!$I$20:$I$25,0))),"")</f>
        <v>Hat die Infrastrukturlösung einen Einfluss auf die Pufferkapazität zum Ausgleich der (z.B. wetterbedingten) Angebotsschwankungen der Betriebsstoffe und Betriebsmittel (z.B. für Stoffe, Energie) oder der Nachfrageschwankungen ? (mehr Puffer = positiv)</v>
      </c>
      <c r="R11" s="27" t="str">
        <f>IFERROR(IF($L11&lt;36,INDEX(Schritt1_Kriterienpruefung!H$18:H$52,MATCH($L11,Schritt1_Kriterienpruefung!$J$18:$J$52,0)),INDEX(Schritt2_Kriterienergaenzung!H$20:H$25,MATCH($L11,Schritt2_Kriterienergaenzung!$I$20:$I$25,0))),"")</f>
        <v>relevant</v>
      </c>
    </row>
    <row r="12" spans="1:18" x14ac:dyDescent="0.25">
      <c r="A12" s="27">
        <f>Schritt1_Kriterienpruefung!J29</f>
        <v>12</v>
      </c>
      <c r="B12" s="27" t="str">
        <f>Schritt1_Kriterienpruefung!H29</f>
        <v>relevant</v>
      </c>
      <c r="C12" s="27">
        <f>IF(OR(B12=DROPDOWN!$A$9),1,0)</f>
        <v>1</v>
      </c>
      <c r="D12" s="28">
        <f t="shared" si="2"/>
        <v>12</v>
      </c>
      <c r="E12" s="39"/>
      <c r="F12" s="27">
        <f t="shared" si="0"/>
        <v>12</v>
      </c>
      <c r="L12" s="232">
        <f t="shared" si="1"/>
        <v>12</v>
      </c>
      <c r="M12" s="27">
        <f>IFERROR(IF($L12&lt;36,INDEX(Schritt1_Kriterienpruefung!C$18:C$52,MATCH($L12,Schritt1_Kriterienpruefung!$J$18:$J$52,0)),INDEX(Schritt2_Kriterienergaenzung!C$20:C$25,MATCH($L12,Schritt2_Kriterienergaenzung!$I$20:$I$25,0))),"")</f>
        <v>8</v>
      </c>
      <c r="N12" s="27" t="str">
        <f>IFERROR(IF($L12&lt;36,INDEX(Schritt1_Kriterienpruefung!B$18:B$52,MATCH($L12,Schritt1_Kriterienpruefung!$J$18:$J$52,0)),INDEX(Schritt2_Kriterienergaenzung!B$20:B$25,MATCH($L12,Schritt2_Kriterienergaenzung!$I$20:$I$25,0))),"")</f>
        <v>VS | Resilienz-Fähigkeiten</v>
      </c>
      <c r="O12" s="27" t="str">
        <f>IFERROR(IF($L12&lt;36,INDEX(Schritt1_Kriterienpruefung!D$18:D$52,MATCH($L12,Schritt1_Kriterienpruefung!$J$18:$J$52,0)),INDEX(Schritt2_Kriterienergaenzung!D$20:D$25,MATCH($L12,Schritt2_Kriterienergaenzung!$I$20:$I$25,0))),"")</f>
        <v>Dezentraler/entkoppelter Betrieb</v>
      </c>
      <c r="P12" s="27" t="str">
        <f>IFERROR(IF($L12&lt;36,INDEX(Schritt1_Kriterienpruefung!E$18:E$52,MATCH($L12,Schritt1_Kriterienpruefung!$J$18:$J$52,0)),INDEX(Schritt2_Kriterienergaenzung!E$20:E$25,MATCH($L12,Schritt2_Kriterienergaenzung!$I$20:$I$25,0))),"")</f>
        <v>Auswirkung auf die Möglichkeit, das System (zeitweise) entkoppelt von übergeordneten Netzen (z.B. Strom, IKT) , d.h. auf lokaler Ebene als eigenständiges Modul zu betreiben.</v>
      </c>
      <c r="Q12" s="27" t="str">
        <f>IFERROR(IF($L12&lt;36,INDEX(Schritt1_Kriterienpruefung!F$18:F$52,MATCH($L12,Schritt1_Kriterienpruefung!$J$18:$J$52,0)),INDEX(Schritt2_Kriterienergaenzung!F$20:F$25,MATCH($L12,Schritt2_Kriterienergaenzung!$I$20:$I$25,0))),"")</f>
        <v>Verändert die Infrastrukturlösung die Möglichkeiten der Betreiber, Störungen selbstständig, d.h. unabhängig von übergeordneten Strom- und IKT- Netzen, auf lokaler bzw. regionaler Ebene zu beheben? (mehr Eigenständigkeit = positiv)</v>
      </c>
      <c r="R12" s="27" t="str">
        <f>IFERROR(IF($L12&lt;36,INDEX(Schritt1_Kriterienpruefung!H$18:H$52,MATCH($L12,Schritt1_Kriterienpruefung!$J$18:$J$52,0)),INDEX(Schritt2_Kriterienergaenzung!H$20:H$25,MATCH($L12,Schritt2_Kriterienergaenzung!$I$20:$I$25,0))),"")</f>
        <v>relevant</v>
      </c>
    </row>
    <row r="13" spans="1:18" x14ac:dyDescent="0.25">
      <c r="A13" s="27">
        <f>Schritt1_Kriterienpruefung!J30</f>
        <v>13</v>
      </c>
      <c r="B13" s="27" t="str">
        <f>Schritt1_Kriterienpruefung!H30</f>
        <v>relevant</v>
      </c>
      <c r="C13" s="27">
        <f>IF(OR(B13=DROPDOWN!$A$9),1,0)</f>
        <v>1</v>
      </c>
      <c r="D13" s="28">
        <f t="shared" si="2"/>
        <v>13</v>
      </c>
      <c r="E13" s="39"/>
      <c r="F13" s="27">
        <f t="shared" si="0"/>
        <v>13</v>
      </c>
      <c r="L13" s="232">
        <f t="shared" si="1"/>
        <v>13</v>
      </c>
      <c r="M13" s="27">
        <f>IFERROR(IF($L13&lt;36,INDEX(Schritt1_Kriterienpruefung!C$18:C$52,MATCH($L13,Schritt1_Kriterienpruefung!$J$18:$J$52,0)),INDEX(Schritt2_Kriterienergaenzung!C$20:C$25,MATCH($L13,Schritt2_Kriterienergaenzung!$I$20:$I$25,0))),"")</f>
        <v>9</v>
      </c>
      <c r="N13" s="27" t="str">
        <f>IFERROR(IF($L13&lt;36,INDEX(Schritt1_Kriterienpruefung!B$18:B$52,MATCH($L13,Schritt1_Kriterienpruefung!$J$18:$J$52,0)),INDEX(Schritt2_Kriterienergaenzung!B$20:B$25,MATCH($L13,Schritt2_Kriterienergaenzung!$I$20:$I$25,0))),"")</f>
        <v>VS | Resilienz-Fähigkeiten</v>
      </c>
      <c r="O13" s="27" t="str">
        <f>IFERROR(IF($L13&lt;36,INDEX(Schritt1_Kriterienpruefung!D$18:D$52,MATCH($L13,Schritt1_Kriterienpruefung!$J$18:$J$52,0)),INDEX(Schritt2_Kriterienergaenzung!D$20:D$25,MATCH($L13,Schritt2_Kriterienergaenzung!$I$20:$I$25,0))),"")</f>
        <v>Verfügbarkeit von Fachkräften</v>
      </c>
      <c r="P13" s="27" t="str">
        <f>IFERROR(IF($L13&lt;36,INDEX(Schritt1_Kriterienpruefung!E$18:E$52,MATCH($L13,Schritt1_Kriterienpruefung!$J$18:$J$52,0)),INDEX(Schritt2_Kriterienergaenzung!E$20:E$25,MATCH($L13,Schritt2_Kriterienergaenzung!$I$20:$I$25,0))),"")</f>
        <v>Auswirkung der Infrastrukturlösung auf den Bedarf und die Verfügbarkeit von Fachkräften.</v>
      </c>
      <c r="Q13" s="27" t="str">
        <f>IFERROR(IF($L13&lt;36,INDEX(Schritt1_Kriterienpruefung!F$18:F$52,MATCH($L13,Schritt1_Kriterienpruefung!$J$18:$J$52,0)),INDEX(Schritt2_Kriterienergaenzung!F$20:F$25,MATCH($L13,Schritt2_Kriterienergaenzung!$I$20:$I$25,0))),"")</f>
        <v>Verändert der Bau, der Betrieb oder die Instandhaltung der Infrastrukturlösung den Qualifikationsbedarf des Fachpersonals?  (weniger Qualifikationsbedarf = positiv)</v>
      </c>
      <c r="R13" s="27" t="str">
        <f>IFERROR(IF($L13&lt;36,INDEX(Schritt1_Kriterienpruefung!H$18:H$52,MATCH($L13,Schritt1_Kriterienpruefung!$J$18:$J$52,0)),INDEX(Schritt2_Kriterienergaenzung!H$20:H$25,MATCH($L13,Schritt2_Kriterienergaenzung!$I$20:$I$25,0))),"")</f>
        <v>relevant</v>
      </c>
    </row>
    <row r="14" spans="1:18" x14ac:dyDescent="0.25">
      <c r="A14" s="27">
        <f>Schritt1_Kriterienpruefung!J31</f>
        <v>14</v>
      </c>
      <c r="B14" s="27" t="str">
        <f>Schritt1_Kriterienpruefung!H31</f>
        <v>relevant</v>
      </c>
      <c r="C14" s="27">
        <f>IF(OR(B14=DROPDOWN!$A$9),1,0)</f>
        <v>1</v>
      </c>
      <c r="D14" s="28">
        <f t="shared" si="2"/>
        <v>14</v>
      </c>
      <c r="E14" s="39"/>
      <c r="F14" s="27">
        <f t="shared" si="0"/>
        <v>14</v>
      </c>
      <c r="L14" s="232">
        <f t="shared" si="1"/>
        <v>14</v>
      </c>
      <c r="M14" s="27">
        <f>IFERROR(IF($L14&lt;36,INDEX(Schritt1_Kriterienpruefung!C$18:C$52,MATCH($L14,Schritt1_Kriterienpruefung!$J$18:$J$52,0)),INDEX(Schritt2_Kriterienergaenzung!C$20:C$25,MATCH($L14,Schritt2_Kriterienergaenzung!$I$20:$I$25,0))),"")</f>
        <v>10</v>
      </c>
      <c r="N14" s="27" t="str">
        <f>IFERROR(IF($L14&lt;36,INDEX(Schritt1_Kriterienpruefung!B$18:B$52,MATCH($L14,Schritt1_Kriterienpruefung!$J$18:$J$52,0)),INDEX(Schritt2_Kriterienergaenzung!B$20:B$25,MATCH($L14,Schritt2_Kriterienergaenzung!$I$20:$I$25,0))),"")</f>
        <v>VS | Resilienz-Fähigkeiten</v>
      </c>
      <c r="O14" s="27" t="str">
        <f>IFERROR(IF($L14&lt;36,INDEX(Schritt1_Kriterienpruefung!D$18:D$52,MATCH($L14,Schritt1_Kriterienpruefung!$J$18:$J$52,0)),INDEX(Schritt2_Kriterienergaenzung!D$20:D$25,MATCH($L14,Schritt2_Kriterienergaenzung!$I$20:$I$25,0))),"")</f>
        <v>Kosten der Funktionswiederherstellung</v>
      </c>
      <c r="P14" s="27" t="str">
        <f>IFERROR(IF($L14&lt;36,INDEX(Schritt1_Kriterienpruefung!E$18:E$52,MATCH($L14,Schritt1_Kriterienpruefung!$J$18:$J$52,0)),INDEX(Schritt2_Kriterienergaenzung!E$20:E$25,MATCH($L14,Schritt2_Kriterienergaenzung!$I$20:$I$25,0))),"")</f>
        <v>Auswirkung der Infrastrukturlösung auf den Aufwand (Personal- und Mitteleinsatz, Dauer) der Funktionswiederherstellung im Fall von Störereignissen</v>
      </c>
      <c r="Q14" s="27" t="str">
        <f>IFERROR(IF($L14&lt;36,INDEX(Schritt1_Kriterienpruefung!F$18:F$52,MATCH($L14,Schritt1_Kriterienpruefung!$J$18:$J$52,0)),INDEX(Schritt2_Kriterienergaenzung!F$20:F$25,MATCH($L14,Schritt2_Kriterienergaenzung!$I$20:$I$25,0))),"")</f>
        <v>Welchen Einfluss hat die Infrastrukturlösung auf den Aufwand (Personal- und Mitteleinsatz, Dauer) bei möglicherweise erforderlichen Reparaturen bzw. Wiederinbetriebnahmeprozessen nach Störungen? (geringere Dauer = positiv)</v>
      </c>
      <c r="R14" s="27" t="str">
        <f>IFERROR(IF($L14&lt;36,INDEX(Schritt1_Kriterienpruefung!H$18:H$52,MATCH($L14,Schritt1_Kriterienpruefung!$J$18:$J$52,0)),INDEX(Schritt2_Kriterienergaenzung!H$20:H$25,MATCH($L14,Schritt2_Kriterienergaenzung!$I$20:$I$25,0))),"")</f>
        <v>relevant</v>
      </c>
    </row>
    <row r="15" spans="1:18" x14ac:dyDescent="0.25">
      <c r="A15" s="27">
        <f>Schritt1_Kriterienpruefung!J32</f>
        <v>15</v>
      </c>
      <c r="B15" s="27" t="str">
        <f>Schritt1_Kriterienpruefung!H32</f>
        <v>relevant</v>
      </c>
      <c r="C15" s="27">
        <f>IF(OR(B15=DROPDOWN!$A$9),1,0)</f>
        <v>1</v>
      </c>
      <c r="D15" s="28">
        <f t="shared" si="2"/>
        <v>15</v>
      </c>
      <c r="E15" s="39"/>
      <c r="F15" s="27">
        <f t="shared" si="0"/>
        <v>15</v>
      </c>
      <c r="L15" s="232">
        <f t="shared" si="1"/>
        <v>15</v>
      </c>
      <c r="M15" s="27">
        <f>IFERROR(IF($L15&lt;36,INDEX(Schritt1_Kriterienpruefung!C$18:C$52,MATCH($L15,Schritt1_Kriterienpruefung!$J$18:$J$52,0)),INDEX(Schritt2_Kriterienergaenzung!C$20:C$25,MATCH($L15,Schritt2_Kriterienergaenzung!$I$20:$I$25,0))),"")</f>
        <v>11</v>
      </c>
      <c r="N15" s="27" t="str">
        <f>IFERROR(IF($L15&lt;36,INDEX(Schritt1_Kriterienpruefung!B$18:B$52,MATCH($L15,Schritt1_Kriterienpruefung!$J$18:$J$52,0)),INDEX(Schritt2_Kriterienergaenzung!B$20:B$25,MATCH($L15,Schritt2_Kriterienergaenzung!$I$20:$I$25,0))),"")</f>
        <v>WuNo | Wirtschaftlichkeit</v>
      </c>
      <c r="O15" s="27" t="str">
        <f>IFERROR(IF($L15&lt;36,INDEX(Schritt1_Kriterienpruefung!D$18:D$52,MATCH($L15,Schritt1_Kriterienpruefung!$J$18:$J$52,0)),INDEX(Schritt2_Kriterienergaenzung!D$20:D$25,MATCH($L15,Schritt2_Kriterienergaenzung!$I$20:$I$25,0))),"")</f>
        <v>Ökonomische Tragfähigkeit für Betreiber</v>
      </c>
      <c r="P15" s="27">
        <f>IFERROR(IF($L15&lt;36,INDEX(Schritt1_Kriterienpruefung!E$18:E$52,MATCH($L15,Schritt1_Kriterienpruefung!$J$18:$J$52,0)),INDEX(Schritt2_Kriterienergaenzung!E$20:E$25,MATCH($L15,Schritt2_Kriterienergaenzung!$I$20:$I$25,0))),"")</f>
        <v>0</v>
      </c>
      <c r="Q15" s="27" t="str">
        <f>IFERROR(IF($L15&lt;36,INDEX(Schritt1_Kriterienpruefung!F$18:F$52,MATCH($L15,Schritt1_Kriterienpruefung!$J$18:$J$52,0)),INDEX(Schritt2_Kriterienergaenzung!F$20:F$25,MATCH($L15,Schritt2_Kriterienergaenzung!$I$20:$I$25,0))),"")</f>
        <v>Welchen Einfluss hat die Infrastrukturlösung auf die Stabilität des Geschäftsmodells für den dauerhaften Betrieb der beteiligten Infrastrukturen (z. B. durch Stadtwerke)? (stabilisierend = positiv)</v>
      </c>
      <c r="R15" s="27" t="str">
        <f>IFERROR(IF($L15&lt;36,INDEX(Schritt1_Kriterienpruefung!H$18:H$52,MATCH($L15,Schritt1_Kriterienpruefung!$J$18:$J$52,0)),INDEX(Schritt2_Kriterienergaenzung!H$20:H$25,MATCH($L15,Schritt2_Kriterienergaenzung!$I$20:$I$25,0))),"")</f>
        <v>relevant</v>
      </c>
    </row>
    <row r="16" spans="1:18" x14ac:dyDescent="0.25">
      <c r="A16" s="27">
        <f>Schritt1_Kriterienpruefung!J33</f>
        <v>16</v>
      </c>
      <c r="B16" s="27" t="str">
        <f>Schritt1_Kriterienpruefung!H33</f>
        <v>relevant</v>
      </c>
      <c r="C16" s="27">
        <f>IF(OR(B16=DROPDOWN!$A$9),1,0)</f>
        <v>1</v>
      </c>
      <c r="D16" s="28">
        <f t="shared" si="2"/>
        <v>16</v>
      </c>
      <c r="E16" s="39"/>
      <c r="F16" s="27">
        <f t="shared" si="0"/>
        <v>16</v>
      </c>
      <c r="L16" s="232">
        <f t="shared" si="1"/>
        <v>16</v>
      </c>
      <c r="M16" s="27" t="str">
        <f>IFERROR(IF($L16&lt;36,INDEX(Schritt1_Kriterienpruefung!C$18:C$52,MATCH($L16,Schritt1_Kriterienpruefung!$J$18:$J$52,0)),INDEX(Schritt2_Kriterienergaenzung!C$20:C$25,MATCH($L16,Schritt2_Kriterienergaenzung!$I$20:$I$25,0))),"")</f>
        <v>12a</v>
      </c>
      <c r="N16" s="27" t="str">
        <f>IFERROR(IF($L16&lt;36,INDEX(Schritt1_Kriterienpruefung!B$18:B$52,MATCH($L16,Schritt1_Kriterienpruefung!$J$18:$J$52,0)),INDEX(Schritt2_Kriterienergaenzung!B$20:B$25,MATCH($L16,Schritt2_Kriterienergaenzung!$I$20:$I$25,0))),"")</f>
        <v>WuNo | Nutzerorientierung</v>
      </c>
      <c r="O16" s="27" t="str">
        <f>IFERROR(IF($L16&lt;36,INDEX(Schritt1_Kriterienpruefung!D$18:D$52,MATCH($L16,Schritt1_Kriterienpruefung!$J$18:$J$52,0)),INDEX(Schritt2_Kriterienergaenzung!D$20:D$25,MATCH($L16,Schritt2_Kriterienergaenzung!$I$20:$I$25,0))),"")</f>
        <v>Qualität und Quantität der Infrastrukturdienstleistung (System A)</v>
      </c>
      <c r="P16" s="27" t="str">
        <f>IFERROR(IF($L16&lt;36,INDEX(Schritt1_Kriterienpruefung!E$18:E$52,MATCH($L16,Schritt1_Kriterienpruefung!$J$18:$J$52,0)),INDEX(Schritt2_Kriterienergaenzung!E$20:E$25,MATCH($L16,Schritt2_Kriterienergaenzung!$I$20:$I$25,0))),"")</f>
        <v>Beschaffenheit und Menge der bereitgestellten Infrastrukturdienstleistung</v>
      </c>
      <c r="Q16" s="27" t="str">
        <f>IFERROR(IF($L16&lt;36,INDEX(Schritt1_Kriterienpruefung!F$18:F$52,MATCH($L16,Schritt1_Kriterienpruefung!$J$18:$J$52,0)),INDEX(Schritt2_Kriterienergaenzung!F$20:F$25,MATCH($L16,Schritt2_Kriterienergaenzung!$I$20:$I$25,0))),"")</f>
        <v>Welchen Einfluss hat die Infrastrukturlösung auf die den Nutzern potenziell zur Verfügung stehende Menge und Beschaffenheit der Infrastrukturdienstleistung im System A? (höhere Menge bzw. Qualität = positiv)</v>
      </c>
      <c r="R16" s="27" t="str">
        <f>IFERROR(IF($L16&lt;36,INDEX(Schritt1_Kriterienpruefung!H$18:H$52,MATCH($L16,Schritt1_Kriterienpruefung!$J$18:$J$52,0)),INDEX(Schritt2_Kriterienergaenzung!H$20:H$25,MATCH($L16,Schritt2_Kriterienergaenzung!$I$20:$I$25,0))),"")</f>
        <v>relevant</v>
      </c>
    </row>
    <row r="17" spans="1:20" x14ac:dyDescent="0.25">
      <c r="A17" s="27">
        <f>Schritt1_Kriterienpruefung!J34</f>
        <v>17</v>
      </c>
      <c r="B17" s="27" t="str">
        <f>Schritt1_Kriterienpruefung!H34</f>
        <v>relevant</v>
      </c>
      <c r="C17" s="27">
        <f>IF(OR(B17=DROPDOWN!$A$9),1,0)</f>
        <v>1</v>
      </c>
      <c r="D17" s="28">
        <f t="shared" si="2"/>
        <v>17</v>
      </c>
      <c r="E17" s="39"/>
      <c r="F17" s="27">
        <f t="shared" si="0"/>
        <v>17</v>
      </c>
      <c r="L17" s="232">
        <f t="shared" si="1"/>
        <v>17</v>
      </c>
      <c r="M17" s="27" t="str">
        <f>IFERROR(IF($L17&lt;36,INDEX(Schritt1_Kriterienpruefung!C$18:C$52,MATCH($L17,Schritt1_Kriterienpruefung!$J$18:$J$52,0)),INDEX(Schritt2_Kriterienergaenzung!C$20:C$25,MATCH($L17,Schritt2_Kriterienergaenzung!$I$20:$I$25,0))),"")</f>
        <v>12b</v>
      </c>
      <c r="N17" s="27" t="str">
        <f>IFERROR(IF($L17&lt;36,INDEX(Schritt1_Kriterienpruefung!B$18:B$52,MATCH($L17,Schritt1_Kriterienpruefung!$J$18:$J$52,0)),INDEX(Schritt2_Kriterienergaenzung!B$20:B$25,MATCH($L17,Schritt2_Kriterienergaenzung!$I$20:$I$25,0))),"")</f>
        <v>WuNo | Nutzerorientierung</v>
      </c>
      <c r="O17" s="27" t="str">
        <f>IFERROR(IF($L17&lt;36,INDEX(Schritt1_Kriterienpruefung!D$18:D$52,MATCH($L17,Schritt1_Kriterienpruefung!$J$18:$J$52,0)),INDEX(Schritt2_Kriterienergaenzung!D$20:D$25,MATCH($L17,Schritt2_Kriterienergaenzung!$I$20:$I$25,0))),"")</f>
        <v>Qualität und Quantität der Infrastrukturdienstleistung (System B)</v>
      </c>
      <c r="P17" s="27" t="str">
        <f>IFERROR(IF($L17&lt;36,INDEX(Schritt1_Kriterienpruefung!E$18:E$52,MATCH($L17,Schritt1_Kriterienpruefung!$J$18:$J$52,0)),INDEX(Schritt2_Kriterienergaenzung!E$20:E$25,MATCH($L17,Schritt2_Kriterienergaenzung!$I$20:$I$25,0))),"")</f>
        <v>Beschaffenheit und Menge der bereitgestellten Infrastrukturdienstleistung</v>
      </c>
      <c r="Q17" s="27" t="str">
        <f>IFERROR(IF($L17&lt;36,INDEX(Schritt1_Kriterienpruefung!F$18:F$52,MATCH($L17,Schritt1_Kriterienpruefung!$J$18:$J$52,0)),INDEX(Schritt2_Kriterienergaenzung!F$20:F$25,MATCH($L17,Schritt2_Kriterienergaenzung!$I$20:$I$25,0))),"")</f>
        <v>Welchen Einfluss hat die Infrastrukturlösung auf die den Nutzern potenziell zur Verfügung stehende Menge und Beschaffenheit der Infrastrukturdienstleistung im System B? (höhere Menge bzw. Qualität = positiv)</v>
      </c>
      <c r="R17" s="27" t="str">
        <f>IFERROR(IF($L17&lt;36,INDEX(Schritt1_Kriterienpruefung!H$18:H$52,MATCH($L17,Schritt1_Kriterienpruefung!$J$18:$J$52,0)),INDEX(Schritt2_Kriterienergaenzung!H$20:H$25,MATCH($L17,Schritt2_Kriterienergaenzung!$I$20:$I$25,0))),"")</f>
        <v>relevant</v>
      </c>
    </row>
    <row r="18" spans="1:20" x14ac:dyDescent="0.25">
      <c r="A18" s="27">
        <f>Schritt1_Kriterienpruefung!J35</f>
        <v>18</v>
      </c>
      <c r="B18" s="27" t="str">
        <f>Schritt1_Kriterienpruefung!H35</f>
        <v>relevant</v>
      </c>
      <c r="C18" s="27">
        <f>IF(OR(B18=DROPDOWN!$A$9),1,0)</f>
        <v>1</v>
      </c>
      <c r="D18" s="28">
        <f t="shared" si="2"/>
        <v>18</v>
      </c>
      <c r="E18" s="39"/>
      <c r="F18" s="27">
        <f t="shared" si="0"/>
        <v>18</v>
      </c>
      <c r="L18" s="232">
        <f t="shared" si="1"/>
        <v>18</v>
      </c>
      <c r="M18" s="27">
        <f>IFERROR(IF($L18&lt;36,INDEX(Schritt1_Kriterienpruefung!C$18:C$52,MATCH($L18,Schritt1_Kriterienpruefung!$J$18:$J$52,0)),INDEX(Schritt2_Kriterienergaenzung!C$20:C$25,MATCH($L18,Schritt2_Kriterienergaenzung!$I$20:$I$25,0))),"")</f>
        <v>13</v>
      </c>
      <c r="N18" s="27" t="str">
        <f>IFERROR(IF($L18&lt;36,INDEX(Schritt1_Kriterienpruefung!B$18:B$52,MATCH($L18,Schritt1_Kriterienpruefung!$J$18:$J$52,0)),INDEX(Schritt2_Kriterienergaenzung!B$20:B$25,MATCH($L18,Schritt2_Kriterienergaenzung!$I$20:$I$25,0))),"")</f>
        <v>WuNo | Nutzerorientierung</v>
      </c>
      <c r="O18" s="27" t="str">
        <f>IFERROR(IF($L18&lt;36,INDEX(Schritt1_Kriterienpruefung!D$18:D$52,MATCH($L18,Schritt1_Kriterienpruefung!$J$18:$J$52,0)),INDEX(Schritt2_Kriterienergaenzung!D$20:D$25,MATCH($L18,Schritt2_Kriterienergaenzung!$I$20:$I$25,0))),"")</f>
        <v>Investitionsbedarf für Nutzer</v>
      </c>
      <c r="P18" s="27" t="str">
        <f>IFERROR(IF($L18&lt;36,INDEX(Schritt1_Kriterienpruefung!E$18:E$52,MATCH($L18,Schritt1_Kriterienpruefung!$J$18:$J$52,0)),INDEX(Schritt2_Kriterienergaenzung!E$20:E$25,MATCH($L18,Schritt2_Kriterienergaenzung!$I$20:$I$25,0))),"")</f>
        <v>Investitionserfordernisse für die Nutzung der Infrastrukturdienstleitung (ökonomische Barrierefreiheit)</v>
      </c>
      <c r="Q18" s="27" t="str">
        <f>IFERROR(IF($L18&lt;36,INDEX(Schritt1_Kriterienpruefung!F$18:F$52,MATCH($L18,Schritt1_Kriterienpruefung!$J$18:$J$52,0)),INDEX(Schritt2_Kriterienergaenzung!F$20:F$25,MATCH($L18,Schritt2_Kriterienergaenzung!$I$20:$I$25,0))),"")</f>
        <v>Müssen Nutzer/Kunden investieren, um die Infrastrukturdienstleistung in beabsichtigter Weise (Leistung, Effizienz) nutzen zu können? (Verringerung = positiv)</v>
      </c>
      <c r="R18" s="27" t="str">
        <f>IFERROR(IF($L18&lt;36,INDEX(Schritt1_Kriterienpruefung!H$18:H$52,MATCH($L18,Schritt1_Kriterienpruefung!$J$18:$J$52,0)),INDEX(Schritt2_Kriterienergaenzung!H$20:H$25,MATCH($L18,Schritt2_Kriterienergaenzung!$I$20:$I$25,0))),"")</f>
        <v>relevant</v>
      </c>
    </row>
    <row r="19" spans="1:20" x14ac:dyDescent="0.25">
      <c r="A19" s="27">
        <f>Schritt1_Kriterienpruefung!J36</f>
        <v>19</v>
      </c>
      <c r="B19" s="27" t="str">
        <f>Schritt1_Kriterienpruefung!H36</f>
        <v>relevant</v>
      </c>
      <c r="C19" s="27">
        <f>IF(OR(B19=DROPDOWN!$A$9),1,0)</f>
        <v>1</v>
      </c>
      <c r="D19" s="28">
        <f t="shared" si="2"/>
        <v>19</v>
      </c>
      <c r="E19" s="39"/>
      <c r="F19" s="27">
        <f t="shared" si="0"/>
        <v>19</v>
      </c>
      <c r="L19" s="232">
        <f t="shared" si="1"/>
        <v>19</v>
      </c>
      <c r="M19" s="27">
        <f>IFERROR(IF($L19&lt;36,INDEX(Schritt1_Kriterienpruefung!C$18:C$52,MATCH($L19,Schritt1_Kriterienpruefung!$J$18:$J$52,0)),INDEX(Schritt2_Kriterienergaenzung!C$20:C$25,MATCH($L19,Schritt2_Kriterienergaenzung!$I$20:$I$25,0))),"")</f>
        <v>14</v>
      </c>
      <c r="N19" s="27" t="str">
        <f>IFERROR(IF($L19&lt;36,INDEX(Schritt1_Kriterienpruefung!B$18:B$52,MATCH($L19,Schritt1_Kriterienpruefung!$J$18:$J$52,0)),INDEX(Schritt2_Kriterienergaenzung!B$20:B$25,MATCH($L19,Schritt2_Kriterienergaenzung!$I$20:$I$25,0))),"")</f>
        <v>WuNo | Nutzerorientierung</v>
      </c>
      <c r="O19" s="27" t="str">
        <f>IFERROR(IF($L19&lt;36,INDEX(Schritt1_Kriterienpruefung!D$18:D$52,MATCH($L19,Schritt1_Kriterienpruefung!$J$18:$J$52,0)),INDEX(Schritt2_Kriterienergaenzung!D$20:D$25,MATCH($L19,Schritt2_Kriterienergaenzung!$I$20:$I$25,0))),"")</f>
        <v>Erforderliche Nutzerkompetenz</v>
      </c>
      <c r="P19" s="27" t="str">
        <f>IFERROR(IF($L19&lt;36,INDEX(Schritt1_Kriterienpruefung!E$18:E$52,MATCH($L19,Schritt1_Kriterienpruefung!$J$18:$J$52,0)),INDEX(Schritt2_Kriterienergaenzung!E$20:E$25,MATCH($L19,Schritt2_Kriterienergaenzung!$I$20:$I$25,0))),"")</f>
        <v>Bedarf an technischen Kompetenzen auf Seiten der Nutzer für die Nutzung der Infrastrukturdienstleistung</v>
      </c>
      <c r="Q19" s="27" t="str">
        <f>IFERROR(IF($L19&lt;36,INDEX(Schritt1_Kriterienpruefung!F$18:F$52,MATCH($L19,Schritt1_Kriterienpruefung!$J$18:$J$52,0)),INDEX(Schritt2_Kriterienergaenzung!F$20:F$25,MATCH($L19,Schritt2_Kriterienergaenzung!$I$20:$I$25,0))),"")</f>
        <v>Müssen Nutzer/Kunden technische Kompetenzen aufbauen (z.B. für die Bedienung), um die Infrastrukturdienstleistung in beabsichtigter Weise nutzen zu können? (weniger Bedarf = positiv)</v>
      </c>
      <c r="R19" s="27" t="str">
        <f>IFERROR(IF($L19&lt;36,INDEX(Schritt1_Kriterienpruefung!H$18:H$52,MATCH($L19,Schritt1_Kriterienpruefung!$J$18:$J$52,0)),INDEX(Schritt2_Kriterienergaenzung!H$20:H$25,MATCH($L19,Schritt2_Kriterienergaenzung!$I$20:$I$25,0))),"")</f>
        <v>relevant</v>
      </c>
      <c r="T19" s="27" t="str">
        <f>IFERROR(INDEX(#REF!,MATCH($F19,#REF!,0)),"")</f>
        <v/>
      </c>
    </row>
    <row r="20" spans="1:20" x14ac:dyDescent="0.25">
      <c r="A20" s="27">
        <f>Schritt1_Kriterienpruefung!J37</f>
        <v>20</v>
      </c>
      <c r="B20" s="27" t="str">
        <f>Schritt1_Kriterienpruefung!H37</f>
        <v>relevant</v>
      </c>
      <c r="C20" s="27">
        <f>IF(OR(B20=DROPDOWN!$A$9),1,0)</f>
        <v>1</v>
      </c>
      <c r="D20" s="28">
        <f t="shared" si="2"/>
        <v>20</v>
      </c>
      <c r="E20" s="39"/>
      <c r="F20" s="27">
        <f t="shared" si="0"/>
        <v>20</v>
      </c>
      <c r="L20" s="232">
        <f t="shared" si="1"/>
        <v>20</v>
      </c>
      <c r="M20" s="27" t="str">
        <f>IFERROR(IF($L20&lt;36,INDEX(Schritt1_Kriterienpruefung!C$18:C$52,MATCH($L20,Schritt1_Kriterienpruefung!$J$18:$J$52,0)),INDEX(Schritt2_Kriterienergaenzung!C$20:C$25,MATCH($L20,Schritt2_Kriterienergaenzung!$I$20:$I$25,0))),"")</f>
        <v>15a</v>
      </c>
      <c r="N20" s="27" t="str">
        <f>IFERROR(IF($L20&lt;36,INDEX(Schritt1_Kriterienpruefung!B$18:B$52,MATCH($L20,Schritt1_Kriterienpruefung!$J$18:$J$52,0)),INDEX(Schritt2_Kriterienergaenzung!B$20:B$25,MATCH($L20,Schritt2_Kriterienergaenzung!$I$20:$I$25,0))),"")</f>
        <v>WuNo | Nutzerorientierung</v>
      </c>
      <c r="O20" s="27" t="str">
        <f>IFERROR(IF($L20&lt;36,INDEX(Schritt1_Kriterienpruefung!D$18:D$52,MATCH($L20,Schritt1_Kriterienpruefung!$J$18:$J$52,0)),INDEX(Schritt2_Kriterienergaenzung!D$20:D$25,MATCH($L20,Schritt2_Kriterienergaenzung!$I$20:$I$25,0))),"")</f>
        <v>Endverbraucherpreis (System A)</v>
      </c>
      <c r="P20" s="27" t="str">
        <f>IFERROR(IF($L20&lt;36,INDEX(Schritt1_Kriterienpruefung!E$18:E$52,MATCH($L20,Schritt1_Kriterienpruefung!$J$18:$J$52,0)),INDEX(Schritt2_Kriterienergaenzung!E$20:E$25,MATCH($L20,Schritt2_Kriterienergaenzung!$I$20:$I$25,0))),"")</f>
        <v>Preis der Infrastrukturdienstleistung (durch Nutzer zu zahlen)</v>
      </c>
      <c r="Q20" s="27" t="str">
        <f>IFERROR(IF($L20&lt;36,INDEX(Schritt1_Kriterienpruefung!F$18:F$52,MATCH($L20,Schritt1_Kriterienpruefung!$J$18:$J$52,0)),INDEX(Schritt2_Kriterienergaenzung!F$20:F$25,MATCH($L20,Schritt2_Kriterienergaenzung!$I$20:$I$25,0))),"")</f>
        <v>Welchen Einfluss hat die Infrastrukturlösung auf den Endverbraucherpreis der Infrastrukturdienstleistung von System A? (niedrigerer Preis =  positiv)</v>
      </c>
      <c r="R20" s="27" t="str">
        <f>IFERROR(IF($L20&lt;36,INDEX(Schritt1_Kriterienpruefung!H$18:H$52,MATCH($L20,Schritt1_Kriterienpruefung!$J$18:$J$52,0)),INDEX(Schritt2_Kriterienergaenzung!H$20:H$25,MATCH($L20,Schritt2_Kriterienergaenzung!$I$20:$I$25,0))),"")</f>
        <v>relevant</v>
      </c>
      <c r="T20" s="27" t="str">
        <f>IFERROR(INDEX(#REF!,MATCH($F20,#REF!,0)),"")</f>
        <v/>
      </c>
    </row>
    <row r="21" spans="1:20" x14ac:dyDescent="0.25">
      <c r="A21" s="27">
        <f>Schritt1_Kriterienpruefung!J38</f>
        <v>21</v>
      </c>
      <c r="B21" s="27" t="str">
        <f>Schritt1_Kriterienpruefung!H38</f>
        <v>relevant</v>
      </c>
      <c r="C21" s="27">
        <f>IF(OR(B21=DROPDOWN!$A$9),1,0)</f>
        <v>1</v>
      </c>
      <c r="D21" s="28">
        <f t="shared" si="2"/>
        <v>21</v>
      </c>
      <c r="E21" s="39"/>
      <c r="F21" s="27">
        <f t="shared" si="0"/>
        <v>21</v>
      </c>
      <c r="L21" s="232">
        <f t="shared" si="1"/>
        <v>21</v>
      </c>
      <c r="M21" s="27" t="str">
        <f>IFERROR(IF($L21&lt;36,INDEX(Schritt1_Kriterienpruefung!C$18:C$52,MATCH($L21,Schritt1_Kriterienpruefung!$J$18:$J$52,0)),INDEX(Schritt2_Kriterienergaenzung!C$20:C$25,MATCH($L21,Schritt2_Kriterienergaenzung!$I$20:$I$25,0))),"")</f>
        <v>15b</v>
      </c>
      <c r="N21" s="27" t="str">
        <f>IFERROR(IF($L21&lt;36,INDEX(Schritt1_Kriterienpruefung!B$18:B$52,MATCH($L21,Schritt1_Kriterienpruefung!$J$18:$J$52,0)),INDEX(Schritt2_Kriterienergaenzung!B$20:B$25,MATCH($L21,Schritt2_Kriterienergaenzung!$I$20:$I$25,0))),"")</f>
        <v>WuNo | Nutzerorientierung</v>
      </c>
      <c r="O21" s="27" t="str">
        <f>IFERROR(IF($L21&lt;36,INDEX(Schritt1_Kriterienpruefung!D$18:D$52,MATCH($L21,Schritt1_Kriterienpruefung!$J$18:$J$52,0)),INDEX(Schritt2_Kriterienergaenzung!D$20:D$25,MATCH($L21,Schritt2_Kriterienergaenzung!$I$20:$I$25,0))),"")</f>
        <v>Endverbraucherpreis (System B)</v>
      </c>
      <c r="P21" s="27" t="str">
        <f>IFERROR(IF($L21&lt;36,INDEX(Schritt1_Kriterienpruefung!E$18:E$52,MATCH($L21,Schritt1_Kriterienpruefung!$J$18:$J$52,0)),INDEX(Schritt2_Kriterienergaenzung!E$20:E$25,MATCH($L21,Schritt2_Kriterienergaenzung!$I$20:$I$25,0))),"")</f>
        <v>Preis der Infrastrukturdienstleistung (durch Nutzer zu zahlen)</v>
      </c>
      <c r="Q21" s="27" t="str">
        <f>IFERROR(IF($L21&lt;36,INDEX(Schritt1_Kriterienpruefung!F$18:F$52,MATCH($L21,Schritt1_Kriterienpruefung!$J$18:$J$52,0)),INDEX(Schritt2_Kriterienergaenzung!F$20:F$25,MATCH($L21,Schritt2_Kriterienergaenzung!$I$20:$I$25,0))),"")</f>
        <v>Welchen Einfluss hat die Infrastrukturlösung auf den Endverbraucherpreis der Infrastrukturdienstleistung von System B? (niedrigerer Preis = positiv)</v>
      </c>
      <c r="R21" s="27" t="str">
        <f>IFERROR(IF($L21&lt;36,INDEX(Schritt1_Kriterienpruefung!H$18:H$52,MATCH($L21,Schritt1_Kriterienpruefung!$J$18:$J$52,0)),INDEX(Schritt2_Kriterienergaenzung!H$20:H$25,MATCH($L21,Schritt2_Kriterienergaenzung!$I$20:$I$25,0))),"")</f>
        <v>relevant</v>
      </c>
      <c r="T21" s="27" t="str">
        <f>IFERROR(INDEX(#REF!,MATCH($F21,#REF!,0)),"")</f>
        <v/>
      </c>
    </row>
    <row r="22" spans="1:20" x14ac:dyDescent="0.25">
      <c r="A22" s="27">
        <f>Schritt1_Kriterienpruefung!J39</f>
        <v>22</v>
      </c>
      <c r="B22" s="27" t="str">
        <f>Schritt1_Kriterienpruefung!H39</f>
        <v>relevant</v>
      </c>
      <c r="C22" s="27">
        <f>IF(OR(B22=DROPDOWN!$A$9),1,0)</f>
        <v>1</v>
      </c>
      <c r="D22" s="28">
        <f t="shared" si="2"/>
        <v>22</v>
      </c>
      <c r="E22" s="39"/>
      <c r="F22" s="27">
        <f t="shared" si="0"/>
        <v>22</v>
      </c>
      <c r="L22" s="232">
        <f t="shared" si="1"/>
        <v>22</v>
      </c>
      <c r="M22" s="27">
        <f>IFERROR(IF($L22&lt;36,INDEX(Schritt1_Kriterienpruefung!C$18:C$52,MATCH($L22,Schritt1_Kriterienpruefung!$J$18:$J$52,0)),INDEX(Schritt2_Kriterienergaenzung!C$20:C$25,MATCH($L22,Schritt2_Kriterienergaenzung!$I$20:$I$25,0))),"")</f>
        <v>16</v>
      </c>
      <c r="N22" s="27" t="str">
        <f>IFERROR(IF($L22&lt;36,INDEX(Schritt1_Kriterienpruefung!B$18:B$52,MATCH($L22,Schritt1_Kriterienpruefung!$J$18:$J$52,0)),INDEX(Schritt2_Kriterienergaenzung!B$20:B$25,MATCH($L22,Schritt2_Kriterienergaenzung!$I$20:$I$25,0))),"")</f>
        <v>Rsch | Energie</v>
      </c>
      <c r="O22" s="27" t="str">
        <f>IFERROR(IF($L22&lt;36,INDEX(Schritt1_Kriterienpruefung!D$18:D$52,MATCH($L22,Schritt1_Kriterienpruefung!$J$18:$J$52,0)),INDEX(Schritt2_Kriterienergaenzung!D$20:D$25,MATCH($L22,Schritt2_Kriterienergaenzung!$I$20:$I$25,0))),"")</f>
        <v>Primärenergieverbrauch</v>
      </c>
      <c r="P22" s="27" t="str">
        <f>IFERROR(IF($L22&lt;36,INDEX(Schritt1_Kriterienpruefung!E$18:E$52,MATCH($L22,Schritt1_Kriterienpruefung!$J$18:$J$52,0)),INDEX(Schritt2_Kriterienergaenzung!E$20:E$25,MATCH($L22,Schritt2_Kriterienergaenzung!$I$20:$I$25,0))),"")</f>
        <v>Primärenergieverbrauch ohne regenerative Energie (absolut oder bezogen auf eine Produkteinheit oder ein Funktionsäquivalent)</v>
      </c>
      <c r="Q22" s="27" t="str">
        <f>IFERROR(IF($L22&lt;36,INDEX(Schritt1_Kriterienpruefung!F$18:F$52,MATCH($L22,Schritt1_Kriterienpruefung!$J$18:$J$52,0)),INDEX(Schritt2_Kriterienergaenzung!F$20:F$25,MATCH($L22,Schritt2_Kriterienergaenzung!$I$20:$I$25,0))),"")</f>
        <v>Welchen Einfluss hat die Infrastrukturlösung auf den Primärenergieverbrauch des Gesamtsystems? (niedrigerer Verbrauch = positiv)</v>
      </c>
      <c r="R22" s="27" t="str">
        <f>IFERROR(IF($L22&lt;36,INDEX(Schritt1_Kriterienpruefung!H$18:H$52,MATCH($L22,Schritt1_Kriterienpruefung!$J$18:$J$52,0)),INDEX(Schritt2_Kriterienergaenzung!H$20:H$25,MATCH($L22,Schritt2_Kriterienergaenzung!$I$20:$I$25,0))),"")</f>
        <v>relevant</v>
      </c>
      <c r="T22" s="27" t="str">
        <f>IFERROR(INDEX(#REF!,MATCH($F22,#REF!,0)),"")</f>
        <v/>
      </c>
    </row>
    <row r="23" spans="1:20" x14ac:dyDescent="0.25">
      <c r="A23" s="27">
        <f>Schritt1_Kriterienpruefung!J40</f>
        <v>23</v>
      </c>
      <c r="B23" s="27" t="str">
        <f>Schritt1_Kriterienpruefung!H40</f>
        <v>relevant</v>
      </c>
      <c r="C23" s="27">
        <f>IF(OR(B23=DROPDOWN!$A$9),1,0)</f>
        <v>1</v>
      </c>
      <c r="D23" s="28">
        <f t="shared" si="2"/>
        <v>23</v>
      </c>
      <c r="E23" s="39"/>
      <c r="F23" s="27">
        <f t="shared" si="0"/>
        <v>23</v>
      </c>
      <c r="L23" s="232">
        <f t="shared" si="1"/>
        <v>23</v>
      </c>
      <c r="M23" s="27">
        <f>IFERROR(IF($L23&lt;36,INDEX(Schritt1_Kriterienpruefung!C$18:C$52,MATCH($L23,Schritt1_Kriterienpruefung!$J$18:$J$52,0)),INDEX(Schritt2_Kriterienergaenzung!C$20:C$25,MATCH($L23,Schritt2_Kriterienergaenzung!$I$20:$I$25,0))),"")</f>
        <v>17</v>
      </c>
      <c r="N23" s="27" t="str">
        <f>IFERROR(IF($L23&lt;36,INDEX(Schritt1_Kriterienpruefung!B$18:B$52,MATCH($L23,Schritt1_Kriterienpruefung!$J$18:$J$52,0)),INDEX(Schritt2_Kriterienergaenzung!B$20:B$25,MATCH($L23,Schritt2_Kriterienergaenzung!$I$20:$I$25,0))),"")</f>
        <v>Rsch | Energie</v>
      </c>
      <c r="O23" s="27" t="str">
        <f>IFERROR(IF($L23&lt;36,INDEX(Schritt1_Kriterienpruefung!D$18:D$52,MATCH($L23,Schritt1_Kriterienpruefung!$J$18:$J$52,0)),INDEX(Schritt2_Kriterienergaenzung!D$20:D$25,MATCH($L23,Schritt2_Kriterienergaenzung!$I$20:$I$25,0))),"")</f>
        <v xml:space="preserve">Endenergieverbrauch </v>
      </c>
      <c r="P23" s="27" t="str">
        <f>IFERROR(IF($L23&lt;36,INDEX(Schritt1_Kriterienpruefung!E$18:E$52,MATCH($L23,Schritt1_Kriterienpruefung!$J$18:$J$52,0)),INDEX(Schritt2_Kriterienergaenzung!E$20:E$25,MATCH($L23,Schritt2_Kriterienergaenzung!$I$20:$I$25,0))),"")</f>
        <v>Gesamter Endenergieverbrauch für den Betrieb der Infrastrukturlösung(en)</v>
      </c>
      <c r="Q23" s="27" t="str">
        <f>IFERROR(IF($L23&lt;36,INDEX(Schritt1_Kriterienpruefung!F$18:F$52,MATCH($L23,Schritt1_Kriterienpruefung!$J$18:$J$52,0)),INDEX(Schritt2_Kriterienergaenzung!F$20:F$25,MATCH($L23,Schritt2_Kriterienergaenzung!$I$20:$I$25,0))),"")</f>
        <v>Welchen Einfluss hat die Infrastrukturlösung auf den Endenergieverbrauch des Gesamtsystems? (niedrigerer Verbrauch = positiv)</v>
      </c>
      <c r="R23" s="27" t="str">
        <f>IFERROR(IF($L23&lt;36,INDEX(Schritt1_Kriterienpruefung!H$18:H$52,MATCH($L23,Schritt1_Kriterienpruefung!$J$18:$J$52,0)),INDEX(Schritt2_Kriterienergaenzung!H$20:H$25,MATCH($L23,Schritt2_Kriterienergaenzung!$I$20:$I$25,0))),"")</f>
        <v>relevant</v>
      </c>
      <c r="T23" s="27" t="str">
        <f>IFERROR(INDEX(#REF!,MATCH($F23,#REF!,0)),"")</f>
        <v/>
      </c>
    </row>
    <row r="24" spans="1:20" x14ac:dyDescent="0.25">
      <c r="A24" s="27">
        <f>Schritt1_Kriterienpruefung!J41</f>
        <v>24</v>
      </c>
      <c r="B24" s="27" t="str">
        <f>Schritt1_Kriterienpruefung!H41</f>
        <v>relevant</v>
      </c>
      <c r="C24" s="27">
        <f>IF(OR(B24=DROPDOWN!$A$9),1,0)</f>
        <v>1</v>
      </c>
      <c r="D24" s="28">
        <f t="shared" si="2"/>
        <v>24</v>
      </c>
      <c r="E24" s="39"/>
      <c r="F24" s="27">
        <f t="shared" si="0"/>
        <v>24</v>
      </c>
      <c r="L24" s="232">
        <f t="shared" si="1"/>
        <v>24</v>
      </c>
      <c r="M24" s="27">
        <f>IFERROR(IF($L24&lt;36,INDEX(Schritt1_Kriterienpruefung!C$18:C$52,MATCH($L24,Schritt1_Kriterienpruefung!$J$18:$J$52,0)),INDEX(Schritt2_Kriterienergaenzung!C$20:C$25,MATCH($L24,Schritt2_Kriterienergaenzung!$I$20:$I$25,0))),"")</f>
        <v>18</v>
      </c>
      <c r="N24" s="27" t="str">
        <f>IFERROR(IF($L24&lt;36,INDEX(Schritt1_Kriterienpruefung!B$18:B$52,MATCH($L24,Schritt1_Kriterienpruefung!$J$18:$J$52,0)),INDEX(Schritt2_Kriterienergaenzung!B$20:B$25,MATCH($L24,Schritt2_Kriterienergaenzung!$I$20:$I$25,0))),"")</f>
        <v>Rsch | Fläche und Boden</v>
      </c>
      <c r="O24" s="27" t="str">
        <f>IFERROR(IF($L24&lt;36,INDEX(Schritt1_Kriterienpruefung!D$18:D$52,MATCH($L24,Schritt1_Kriterienpruefung!$J$18:$J$52,0)),INDEX(Schritt2_Kriterienergaenzung!D$20:D$25,MATCH($L24,Schritt2_Kriterienergaenzung!$I$20:$I$25,0))),"")</f>
        <v>Flächeninanspruchnahme</v>
      </c>
      <c r="P24" s="27" t="str">
        <f>IFERROR(IF($L24&lt;36,INDEX(Schritt1_Kriterienpruefung!E$18:E$52,MATCH($L24,Schritt1_Kriterienpruefung!$J$18:$J$52,0)),INDEX(Schritt2_Kriterienergaenzung!E$20:E$25,MATCH($L24,Schritt2_Kriterienergaenzung!$I$20:$I$25,0))),"")</f>
        <v xml:space="preserve">Inanspruchnahme beinhaltet funktionelle Aspekte wie Verlust der Fläche für andere Nutzungen und kann auch ästhetische Funktionen  beinhalten. </v>
      </c>
      <c r="Q24" s="27" t="str">
        <f>IFERROR(IF($L24&lt;36,INDEX(Schritt1_Kriterienpruefung!F$18:F$52,MATCH($L24,Schritt1_Kriterienpruefung!$J$18:$J$52,0)),INDEX(Schritt2_Kriterienergaenzung!F$20:F$25,MATCH($L24,Schritt2_Kriterienergaenzung!$I$20:$I$25,0))),"")</f>
        <v>Welchen Einfluss hat die Infrastrukturlösung auf die Flächeninanspruchnahme für Bau und Betrieb der Systeme für die Erzeugung und Bereitstellung der Infrastrukturdienstleistung? (weniger Flächeninanspruchnahme = positiv)</v>
      </c>
      <c r="R24" s="27" t="str">
        <f>IFERROR(IF($L24&lt;36,INDEX(Schritt1_Kriterienpruefung!H$18:H$52,MATCH($L24,Schritt1_Kriterienpruefung!$J$18:$J$52,0)),INDEX(Schritt2_Kriterienergaenzung!H$20:H$25,MATCH($L24,Schritt2_Kriterienergaenzung!$I$20:$I$25,0))),"")</f>
        <v>relevant</v>
      </c>
      <c r="T24" s="27" t="str">
        <f>IFERROR(INDEX(#REF!,MATCH($F24,#REF!,0)),"")</f>
        <v/>
      </c>
    </row>
    <row r="25" spans="1:20" x14ac:dyDescent="0.25">
      <c r="A25" s="27">
        <f>Schritt1_Kriterienpruefung!J42</f>
        <v>25</v>
      </c>
      <c r="B25" s="27" t="str">
        <f>Schritt1_Kriterienpruefung!H42</f>
        <v>relevant</v>
      </c>
      <c r="C25" s="27">
        <f>IF(OR(B25=DROPDOWN!$A$9),1,0)</f>
        <v>1</v>
      </c>
      <c r="D25" s="28">
        <f t="shared" si="2"/>
        <v>25</v>
      </c>
      <c r="E25" s="39"/>
      <c r="F25" s="27">
        <f t="shared" si="0"/>
        <v>25</v>
      </c>
      <c r="L25" s="232">
        <f t="shared" si="1"/>
        <v>25</v>
      </c>
      <c r="M25" s="27">
        <f>IFERROR(IF($L25&lt;36,INDEX(Schritt1_Kriterienpruefung!C$18:C$52,MATCH($L25,Schritt1_Kriterienpruefung!$J$18:$J$52,0)),INDEX(Schritt2_Kriterienergaenzung!C$20:C$25,MATCH($L25,Schritt2_Kriterienergaenzung!$I$20:$I$25,0))),"")</f>
        <v>19</v>
      </c>
      <c r="N25" s="27" t="str">
        <f>IFERROR(IF($L25&lt;36,INDEX(Schritt1_Kriterienpruefung!B$18:B$52,MATCH($L25,Schritt1_Kriterienpruefung!$J$18:$J$52,0)),INDEX(Schritt2_Kriterienergaenzung!B$20:B$25,MATCH($L25,Schritt2_Kriterienergaenzung!$I$20:$I$25,0))),"")</f>
        <v>Rsch | Fläche und Boden</v>
      </c>
      <c r="O25" s="27" t="str">
        <f>IFERROR(IF($L25&lt;36,INDEX(Schritt1_Kriterienpruefung!D$18:D$52,MATCH($L25,Schritt1_Kriterienpruefung!$J$18:$J$52,0)),INDEX(Schritt2_Kriterienergaenzung!D$20:D$25,MATCH($L25,Schritt2_Kriterienergaenzung!$I$20:$I$25,0))),"")</f>
        <v>Schädliche Bodenveränderungen</v>
      </c>
      <c r="P25" s="27" t="str">
        <f>IFERROR(IF($L25&lt;36,INDEX(Schritt1_Kriterienpruefung!E$18:E$52,MATCH($L25,Schritt1_Kriterienpruefung!$J$18:$J$52,0)),INDEX(Schritt2_Kriterienergaenzung!E$20:E$25,MATCH($L25,Schritt2_Kriterienergaenzung!$I$20:$I$25,0))),"")</f>
        <v>Ausmaß der schädlichen Bodenveränderungen (z. B. Abgrabungen, Versiegelung, Verschmutzung ...)</v>
      </c>
      <c r="Q25" s="27" t="str">
        <f>IFERROR(IF($L25&lt;36,INDEX(Schritt1_Kriterienpruefung!F$18:F$52,MATCH($L25,Schritt1_Kriterienpruefung!$J$18:$J$52,0)),INDEX(Schritt2_Kriterienergaenzung!F$20:F$25,MATCH($L25,Schritt2_Kriterienergaenzung!$I$20:$I$25,0))),"")</f>
        <v>Welchen Einfluss hat die Infrastrukturlösung auf das Ausmaß schädlicher Bodenveränderungen (z. B. durch Abgrabungen, Versiegelung ...), die für die Erzeugung und Bereitstellung der Infrastrukturdienstleistung erforderlich werden? (weniger schädliche Bodenveränderungen = positiv)</v>
      </c>
      <c r="R25" s="27" t="str">
        <f>IFERROR(IF($L25&lt;36,INDEX(Schritt1_Kriterienpruefung!H$18:H$52,MATCH($L25,Schritt1_Kriterienpruefung!$J$18:$J$52,0)),INDEX(Schritt2_Kriterienergaenzung!H$20:H$25,MATCH($L25,Schritt2_Kriterienergaenzung!$I$20:$I$25,0))),"")</f>
        <v>relevant</v>
      </c>
      <c r="T25" s="27" t="str">
        <f>IFERROR(INDEX(#REF!,MATCH($F25,#REF!,0)),"")</f>
        <v/>
      </c>
    </row>
    <row r="26" spans="1:20" x14ac:dyDescent="0.25">
      <c r="A26" s="27">
        <f>Schritt1_Kriterienpruefung!J43</f>
        <v>26</v>
      </c>
      <c r="B26" s="27" t="str">
        <f>Schritt1_Kriterienpruefung!H43</f>
        <v>relevant</v>
      </c>
      <c r="C26" s="27">
        <f>IF(OR(B26=DROPDOWN!$A$9),1,0)</f>
        <v>1</v>
      </c>
      <c r="D26" s="28">
        <f t="shared" si="2"/>
        <v>26</v>
      </c>
      <c r="E26" s="39"/>
      <c r="F26" s="27">
        <f t="shared" si="0"/>
        <v>26</v>
      </c>
      <c r="L26" s="232">
        <f t="shared" si="1"/>
        <v>26</v>
      </c>
      <c r="M26" s="27">
        <f>IFERROR(IF($L26&lt;36,INDEX(Schritt1_Kriterienpruefung!C$18:C$52,MATCH($L26,Schritt1_Kriterienpruefung!$J$18:$J$52,0)),INDEX(Schritt2_Kriterienergaenzung!C$20:C$25,MATCH($L26,Schritt2_Kriterienergaenzung!$I$20:$I$25,0))),"")</f>
        <v>20</v>
      </c>
      <c r="N26" s="27" t="str">
        <f>IFERROR(IF($L26&lt;36,INDEX(Schritt1_Kriterienpruefung!B$18:B$52,MATCH($L26,Schritt1_Kriterienpruefung!$J$18:$J$52,0)),INDEX(Schritt2_Kriterienergaenzung!B$20:B$25,MATCH($L26,Schritt2_Kriterienergaenzung!$I$20:$I$25,0))),"")</f>
        <v>Rsch | Rohstoffe</v>
      </c>
      <c r="O26" s="27" t="str">
        <f>IFERROR(IF($L26&lt;36,INDEX(Schritt1_Kriterienpruefung!D$18:D$52,MATCH($L26,Schritt1_Kriterienpruefung!$J$18:$J$52,0)),INDEX(Schritt2_Kriterienergaenzung!D$20:D$25,MATCH($L26,Schritt2_Kriterienergaenzung!$I$20:$I$25,0))),"")</f>
        <v>Rohstoffbedarf</v>
      </c>
      <c r="P26" s="27" t="str">
        <f>IFERROR(IF($L26&lt;36,INDEX(Schritt1_Kriterienpruefung!E$18:E$52,MATCH($L26,Schritt1_Kriterienpruefung!$J$18:$J$52,0)),INDEX(Schritt2_Kriterienergaenzung!E$20:E$25,MATCH($L26,Schritt2_Kriterienergaenzung!$I$20:$I$25,0))),"")</f>
        <v xml:space="preserve">Gemeint sind Rohstoffe, aus denen Anlagen im Wesentlichen hergestellt sind sowie Rohstoffe, die für den Betrieb benötigt werden. Dazu gehören Brennstoffe, aber auch Hilfsstoffe. </v>
      </c>
      <c r="Q26" s="27" t="str">
        <f>IFERROR(IF($L26&lt;36,INDEX(Schritt1_Kriterienpruefung!F$18:F$52,MATCH($L26,Schritt1_Kriterienpruefung!$J$18:$J$52,0)),INDEX(Schritt2_Kriterienergaenzung!F$20:F$25,MATCH($L26,Schritt2_Kriterienergaenzung!$I$20:$I$25,0))),"")</f>
        <v>Welchen Einfluss hat die Infrastrukturlösung auf den Rohstoffbedarf für den Bau der Anlagen und die Erzeugung und Bereitstellung der Infrastrukturdienstleistung? (weniger Rohstoffbedarf = positiv)</v>
      </c>
      <c r="R26" s="27" t="str">
        <f>IFERROR(IF($L26&lt;36,INDEX(Schritt1_Kriterienpruefung!H$18:H$52,MATCH($L26,Schritt1_Kriterienpruefung!$J$18:$J$52,0)),INDEX(Schritt2_Kriterienergaenzung!H$20:H$25,MATCH($L26,Schritt2_Kriterienergaenzung!$I$20:$I$25,0))),"")</f>
        <v>relevant</v>
      </c>
      <c r="T26" s="27" t="str">
        <f>IFERROR(INDEX(#REF!,MATCH($F26,#REF!,0)),"")</f>
        <v/>
      </c>
    </row>
    <row r="27" spans="1:20" x14ac:dyDescent="0.25">
      <c r="A27" s="27">
        <f>Schritt1_Kriterienpruefung!J44</f>
        <v>27</v>
      </c>
      <c r="B27" s="27" t="str">
        <f>Schritt1_Kriterienpruefung!H44</f>
        <v>relevant</v>
      </c>
      <c r="C27" s="27">
        <f>IF(OR(B27=DROPDOWN!$A$9),1,0)</f>
        <v>1</v>
      </c>
      <c r="D27" s="28">
        <f t="shared" si="2"/>
        <v>27</v>
      </c>
      <c r="E27" s="39"/>
      <c r="F27" s="27">
        <f t="shared" si="0"/>
        <v>27</v>
      </c>
      <c r="L27" s="232">
        <f t="shared" si="1"/>
        <v>27</v>
      </c>
      <c r="M27" s="27">
        <f>IFERROR(IF($L27&lt;36,INDEX(Schritt1_Kriterienpruefung!C$18:C$52,MATCH($L27,Schritt1_Kriterienpruefung!$J$18:$J$52,0)),INDEX(Schritt2_Kriterienergaenzung!C$20:C$25,MATCH($L27,Schritt2_Kriterienergaenzung!$I$20:$I$25,0))),"")</f>
        <v>21</v>
      </c>
      <c r="N27" s="27" t="str">
        <f>IFERROR(IF($L27&lt;36,INDEX(Schritt1_Kriterienpruefung!B$18:B$52,MATCH($L27,Schritt1_Kriterienpruefung!$J$18:$J$52,0)),INDEX(Schritt2_Kriterienergaenzung!B$20:B$25,MATCH($L27,Schritt2_Kriterienergaenzung!$I$20:$I$25,0))),"")</f>
        <v>Rsch | Rohstoffe</v>
      </c>
      <c r="O27" s="27" t="str">
        <f>IFERROR(IF($L27&lt;36,INDEX(Schritt1_Kriterienpruefung!D$18:D$52,MATCH($L27,Schritt1_Kriterienpruefung!$J$18:$J$52,0)),INDEX(Schritt2_Kriterienergaenzung!D$20:D$25,MATCH($L27,Schritt2_Kriterienergaenzung!$I$20:$I$25,0))),"")</f>
        <v>Abhängigkeit von kritischen Rohstoffen</v>
      </c>
      <c r="P27" s="27" t="str">
        <f>IFERROR(IF($L27&lt;36,INDEX(Schritt1_Kriterienpruefung!E$18:E$52,MATCH($L27,Schritt1_Kriterienpruefung!$J$18:$J$52,0)),INDEX(Schritt2_Kriterienergaenzung!E$20:E$25,MATCH($L27,Schritt2_Kriterienergaenzung!$I$20:$I$25,0))),"")</f>
        <v>Kritikalität entsteht durch Seltenheit (z.B. seltene Erden), Verfügbarkeit oder eine Unsicherheit der Quelle (z.B. politische Unsicherheiten), z.B. Gas, regional auch Wasser.</v>
      </c>
      <c r="Q27" s="27" t="str">
        <f>IFERROR(IF($L27&lt;36,INDEX(Schritt1_Kriterienpruefung!F$18:F$52,MATCH($L27,Schritt1_Kriterienpruefung!$J$18:$J$52,0)),INDEX(Schritt2_Kriterienergaenzung!F$20:F$25,MATCH($L27,Schritt2_Kriterienergaenzung!$I$20:$I$25,0))),"")</f>
        <v>Welchen Einfluss hat die Infrastrukturlösung auf die Abhängigkeit der Infrastrukturdienstleistung von kritischen Rohstoffen? (weniger Bedarf/Abhängigkeit = positiv)</v>
      </c>
      <c r="R27" s="27" t="str">
        <f>IFERROR(IF($L27&lt;36,INDEX(Schritt1_Kriterienpruefung!H$18:H$52,MATCH($L27,Schritt1_Kriterienpruefung!$J$18:$J$52,0)),INDEX(Schritt2_Kriterienergaenzung!H$20:H$25,MATCH($L27,Schritt2_Kriterienergaenzung!$I$20:$I$25,0))),"")</f>
        <v>relevant</v>
      </c>
      <c r="T27" s="27" t="str">
        <f>IFERROR(INDEX(#REF!,MATCH($F27,#REF!,0)),"")</f>
        <v/>
      </c>
    </row>
    <row r="28" spans="1:20" x14ac:dyDescent="0.25">
      <c r="A28" s="27">
        <f>Schritt1_Kriterienpruefung!J45</f>
        <v>28</v>
      </c>
      <c r="B28" s="27" t="str">
        <f>Schritt1_Kriterienpruefung!H45</f>
        <v>relevant</v>
      </c>
      <c r="C28" s="27">
        <f>IF(OR(B28=DROPDOWN!$A$9),1,0)</f>
        <v>1</v>
      </c>
      <c r="D28" s="28">
        <f t="shared" si="2"/>
        <v>28</v>
      </c>
      <c r="E28" s="39"/>
      <c r="F28" s="27">
        <f t="shared" si="0"/>
        <v>28</v>
      </c>
      <c r="L28" s="232">
        <f t="shared" si="1"/>
        <v>28</v>
      </c>
      <c r="M28" s="27">
        <f>IFERROR(IF($L28&lt;36,INDEX(Schritt1_Kriterienpruefung!C$18:C$52,MATCH($L28,Schritt1_Kriterienpruefung!$J$18:$J$52,0)),INDEX(Schritt2_Kriterienergaenzung!C$20:C$25,MATCH($L28,Schritt2_Kriterienergaenzung!$I$20:$I$25,0))),"")</f>
        <v>22</v>
      </c>
      <c r="N28" s="27" t="str">
        <f>IFERROR(IF($L28&lt;36,INDEX(Schritt1_Kriterienpruefung!B$18:B$52,MATCH($L28,Schritt1_Kriterienpruefung!$J$18:$J$52,0)),INDEX(Schritt2_Kriterienergaenzung!B$20:B$25,MATCH($L28,Schritt2_Kriterienergaenzung!$I$20:$I$25,0))),"")</f>
        <v>Rsch | Wasser und Gewässer</v>
      </c>
      <c r="O28" s="27" t="str">
        <f>IFERROR(IF($L28&lt;36,INDEX(Schritt1_Kriterienpruefung!D$18:D$52,MATCH($L28,Schritt1_Kriterienpruefung!$J$18:$J$52,0)),INDEX(Schritt2_Kriterienergaenzung!D$20:D$25,MATCH($L28,Schritt2_Kriterienergaenzung!$I$20:$I$25,0))),"")</f>
        <v>Wasserverbrauch</v>
      </c>
      <c r="P28" s="27" t="str">
        <f>IFERROR(IF($L28&lt;36,INDEX(Schritt1_Kriterienpruefung!E$18:E$52,MATCH($L28,Schritt1_Kriterienpruefung!$J$18:$J$52,0)),INDEX(Schritt2_Kriterienergaenzung!E$20:E$25,MATCH($L28,Schritt2_Kriterienergaenzung!$I$20:$I$25,0))),"")</f>
        <v>Wasserverbrauch im Betrieb der Infrastrukturlösung.</v>
      </c>
      <c r="Q28" s="27" t="str">
        <f>IFERROR(IF($L28&lt;36,INDEX(Schritt1_Kriterienpruefung!F$18:F$52,MATCH($L28,Schritt1_Kriterienpruefung!$J$18:$J$52,0)),INDEX(Schritt2_Kriterienergaenzung!F$20:F$25,MATCH($L28,Schritt2_Kriterienergaenzung!$I$20:$I$25,0))),"")</f>
        <v>Welchen Einfluss hat die Infrastrukturlösung auf den Wasserverbrauch zur Erzeugung und Bereitstellung der Infrastrukturdienstleistung? (weniger Wasserverbrauch = positiv)</v>
      </c>
      <c r="R28" s="27" t="str">
        <f>IFERROR(IF($L28&lt;36,INDEX(Schritt1_Kriterienpruefung!H$18:H$52,MATCH($L28,Schritt1_Kriterienpruefung!$J$18:$J$52,0)),INDEX(Schritt2_Kriterienergaenzung!H$20:H$25,MATCH($L28,Schritt2_Kriterienergaenzung!$I$20:$I$25,0))),"")</f>
        <v>relevant</v>
      </c>
      <c r="T28" s="27" t="str">
        <f>IFERROR(INDEX(#REF!,MATCH($F28,#REF!,0)),"")</f>
        <v/>
      </c>
    </row>
    <row r="29" spans="1:20" x14ac:dyDescent="0.25">
      <c r="A29" s="27">
        <f>Schritt1_Kriterienpruefung!J46</f>
        <v>29</v>
      </c>
      <c r="B29" s="27" t="str">
        <f>Schritt1_Kriterienpruefung!H46</f>
        <v>relevant</v>
      </c>
      <c r="C29" s="27">
        <f>IF(OR(B29=DROPDOWN!$A$9),1,0)</f>
        <v>1</v>
      </c>
      <c r="D29" s="28">
        <f t="shared" si="2"/>
        <v>29</v>
      </c>
      <c r="E29" s="39"/>
      <c r="F29" s="27">
        <f t="shared" si="0"/>
        <v>29</v>
      </c>
      <c r="L29" s="232">
        <f t="shared" si="1"/>
        <v>29</v>
      </c>
      <c r="M29" s="27">
        <f>IFERROR(IF($L29&lt;36,INDEX(Schritt1_Kriterienpruefung!C$18:C$52,MATCH($L29,Schritt1_Kriterienpruefung!$J$18:$J$52,0)),INDEX(Schritt2_Kriterienergaenzung!C$20:C$25,MATCH($L29,Schritt2_Kriterienergaenzung!$I$20:$I$25,0))),"")</f>
        <v>23</v>
      </c>
      <c r="N29" s="27" t="str">
        <f>IFERROR(IF($L29&lt;36,INDEX(Schritt1_Kriterienpruefung!B$18:B$52,MATCH($L29,Schritt1_Kriterienpruefung!$J$18:$J$52,0)),INDEX(Schritt2_Kriterienergaenzung!B$20:B$25,MATCH($L29,Schritt2_Kriterienergaenzung!$I$20:$I$25,0))),"")</f>
        <v>Rsch | Wasser und Gewässer</v>
      </c>
      <c r="O29" s="27" t="str">
        <f>IFERROR(IF($L29&lt;36,INDEX(Schritt1_Kriterienpruefung!D$18:D$52,MATCH($L29,Schritt1_Kriterienpruefung!$J$18:$J$52,0)),INDEX(Schritt2_Kriterienergaenzung!D$20:D$25,MATCH($L29,Schritt2_Kriterienergaenzung!$I$20:$I$25,0))),"")</f>
        <v>Gewässerqualität</v>
      </c>
      <c r="P29" s="27" t="str">
        <f>IFERROR(IF($L29&lt;36,INDEX(Schritt1_Kriterienpruefung!E$18:E$52,MATCH($L29,Schritt1_Kriterienpruefung!$J$18:$J$52,0)),INDEX(Schritt2_Kriterienergaenzung!E$20:E$25,MATCH($L29,Schritt2_Kriterienergaenzung!$I$20:$I$25,0))),"")</f>
        <v>Einfluss der Infrastrukturlösung auf die Qualität ggf. betroffener Gewässer, z.B. durch Nutzung des Wassers oder der Gewässeroberfläche für schwimmende Einrichtungen</v>
      </c>
      <c r="Q29" s="27" t="str">
        <f>IFERROR(IF($L29&lt;36,INDEX(Schritt1_Kriterienpruefung!F$18:F$52,MATCH($L29,Schritt1_Kriterienpruefung!$J$18:$J$52,0)),INDEX(Schritt2_Kriterienergaenzung!F$20:F$25,MATCH($L29,Schritt2_Kriterienergaenzung!$I$20:$I$25,0))),"")</f>
        <v>Welchen Einfluss hat die Infrastrukturlösung auf die Qualität von Oberflächenwasser und/oder Grundwasser vor Ort? (höhere Qualität = positiv)</v>
      </c>
      <c r="R29" s="27" t="str">
        <f>IFERROR(IF($L29&lt;36,INDEX(Schritt1_Kriterienpruefung!H$18:H$52,MATCH($L29,Schritt1_Kriterienpruefung!$J$18:$J$52,0)),INDEX(Schritt2_Kriterienergaenzung!H$20:H$25,MATCH($L29,Schritt2_Kriterienergaenzung!$I$20:$I$25,0))),"")</f>
        <v>relevant</v>
      </c>
      <c r="T29" s="27" t="str">
        <f>IFERROR(INDEX(#REF!,MATCH($F29,#REF!,0)),"")</f>
        <v/>
      </c>
    </row>
    <row r="30" spans="1:20" x14ac:dyDescent="0.25">
      <c r="A30" s="27">
        <f>Schritt1_Kriterienpruefung!J47</f>
        <v>30</v>
      </c>
      <c r="B30" s="27" t="str">
        <f>Schritt1_Kriterienpruefung!H47</f>
        <v>relevant</v>
      </c>
      <c r="C30" s="27">
        <f>IF(OR(B30=DROPDOWN!$A$9),1,0)</f>
        <v>1</v>
      </c>
      <c r="D30" s="28">
        <f t="shared" si="2"/>
        <v>30</v>
      </c>
      <c r="E30" s="39"/>
      <c r="F30" s="27">
        <f t="shared" si="0"/>
        <v>30</v>
      </c>
      <c r="L30" s="232">
        <f t="shared" si="1"/>
        <v>30</v>
      </c>
      <c r="M30" s="27">
        <f>IFERROR(IF($L30&lt;36,INDEX(Schritt1_Kriterienpruefung!C$18:C$52,MATCH($L30,Schritt1_Kriterienpruefung!$J$18:$J$52,0)),INDEX(Schritt2_Kriterienergaenzung!C$20:C$25,MATCH($L30,Schritt2_Kriterienergaenzung!$I$20:$I$25,0))),"")</f>
        <v>24</v>
      </c>
      <c r="N30" s="27" t="str">
        <f>IFERROR(IF($L30&lt;36,INDEX(Schritt1_Kriterienpruefung!B$18:B$52,MATCH($L30,Schritt1_Kriterienpruefung!$J$18:$J$52,0)),INDEX(Schritt2_Kriterienergaenzung!B$20:B$25,MATCH($L30,Schritt2_Kriterienergaenzung!$I$20:$I$25,0))),"")</f>
        <v>Rsch | Emissionen und Abfall</v>
      </c>
      <c r="O30" s="27" t="str">
        <f>IFERROR(IF($L30&lt;36,INDEX(Schritt1_Kriterienpruefung!D$18:D$52,MATCH($L30,Schritt1_Kriterienpruefung!$J$18:$J$52,0)),INDEX(Schritt2_Kriterienergaenzung!D$20:D$25,MATCH($L30,Schritt2_Kriterienergaenzung!$I$20:$I$25,0))),"")</f>
        <v>Treibhausgasemissionen</v>
      </c>
      <c r="P30" s="27" t="str">
        <f>IFERROR(IF($L30&lt;36,INDEX(Schritt1_Kriterienpruefung!E$18:E$52,MATCH($L30,Schritt1_Kriterienpruefung!$J$18:$J$52,0)),INDEX(Schritt2_Kriterienergaenzung!E$20:E$25,MATCH($L30,Schritt2_Kriterienergaenzung!$I$20:$I$25,0))),"")</f>
        <v xml:space="preserve">Einfluss der Infrastrukturlösung auf die Treibhausgasemissionen </v>
      </c>
      <c r="Q30" s="27" t="str">
        <f>IFERROR(IF($L30&lt;36,INDEX(Schritt1_Kriterienpruefung!F$18:F$52,MATCH($L30,Schritt1_Kriterienpruefung!$J$18:$J$52,0)),INDEX(Schritt2_Kriterienergaenzung!F$20:F$25,MATCH($L30,Schritt2_Kriterienergaenzung!$I$20:$I$25,0))),"")</f>
        <v>Welchen Einfluss hat die Infrastrukturlösung auf die Emission von Treibhausgasen? (weniger Emission = positiv)</v>
      </c>
      <c r="R30" s="27" t="str">
        <f>IFERROR(IF($L30&lt;36,INDEX(Schritt1_Kriterienpruefung!H$18:H$52,MATCH($L30,Schritt1_Kriterienpruefung!$J$18:$J$52,0)),INDEX(Schritt2_Kriterienergaenzung!H$20:H$25,MATCH($L30,Schritt2_Kriterienergaenzung!$I$20:$I$25,0))),"")</f>
        <v>relevant</v>
      </c>
      <c r="T30" s="27" t="str">
        <f>IFERROR(INDEX(#REF!,MATCH($F30,#REF!,0)),"")</f>
        <v/>
      </c>
    </row>
    <row r="31" spans="1:20" x14ac:dyDescent="0.25">
      <c r="A31" s="27">
        <f>Schritt1_Kriterienpruefung!J48</f>
        <v>31</v>
      </c>
      <c r="B31" s="27" t="str">
        <f>Schritt1_Kriterienpruefung!H48</f>
        <v>relevant</v>
      </c>
      <c r="C31" s="27">
        <f>IF(OR(B31=DROPDOWN!$A$9),1,0)</f>
        <v>1</v>
      </c>
      <c r="D31" s="28">
        <f t="shared" si="2"/>
        <v>31</v>
      </c>
      <c r="E31" s="39"/>
      <c r="F31" s="27">
        <f t="shared" si="0"/>
        <v>31</v>
      </c>
      <c r="L31" s="232">
        <f t="shared" si="1"/>
        <v>31</v>
      </c>
      <c r="M31" s="27">
        <f>IFERROR(IF($L31&lt;36,INDEX(Schritt1_Kriterienpruefung!C$18:C$52,MATCH($L31,Schritt1_Kriterienpruefung!$J$18:$J$52,0)),INDEX(Schritt2_Kriterienergaenzung!C$20:C$25,MATCH($L31,Schritt2_Kriterienergaenzung!$I$20:$I$25,0))),"")</f>
        <v>25</v>
      </c>
      <c r="N31" s="27" t="str">
        <f>IFERROR(IF($L31&lt;36,INDEX(Schritt1_Kriterienpruefung!B$18:B$52,MATCH($L31,Schritt1_Kriterienpruefung!$J$18:$J$52,0)),INDEX(Schritt2_Kriterienergaenzung!B$20:B$25,MATCH($L31,Schritt2_Kriterienergaenzung!$I$20:$I$25,0))),"")</f>
        <v>Rsch | Emissionen und Abfall</v>
      </c>
      <c r="O31" s="27" t="str">
        <f>IFERROR(IF($L31&lt;36,INDEX(Schritt1_Kriterienpruefung!D$18:D$52,MATCH($L31,Schritt1_Kriterienpruefung!$J$18:$J$52,0)),INDEX(Schritt2_Kriterienergaenzung!D$20:D$25,MATCH($L31,Schritt2_Kriterienergaenzung!$I$20:$I$25,0))),"")</f>
        <v>Emissionen umwelt- und gesundheitsgefährdender Stoffe in Gewässer, Luft, Boden</v>
      </c>
      <c r="P31" s="27" t="str">
        <f>IFERROR(IF($L31&lt;36,INDEX(Schritt1_Kriterienpruefung!E$18:E$52,MATCH($L31,Schritt1_Kriterienpruefung!$J$18:$J$52,0)),INDEX(Schritt2_Kriterienergaenzung!E$20:E$25,MATCH($L31,Schritt2_Kriterienergaenzung!$I$20:$I$25,0))),"")</f>
        <v>Einfluss der Infrastrukturlösung auf die Emissionen umwelt- und gesundheitsgefährdender Stoffe in Gewässern, Luft, Boden</v>
      </c>
      <c r="Q31" s="27" t="str">
        <f>IFERROR(IF($L31&lt;36,INDEX(Schritt1_Kriterienpruefung!F$18:F$52,MATCH($L31,Schritt1_Kriterienpruefung!$J$18:$J$52,0)),INDEX(Schritt2_Kriterienergaenzung!F$20:F$25,MATCH($L31,Schritt2_Kriterienergaenzung!$I$20:$I$25,0))),"")</f>
        <v>Welchen Einfluss hat die Infrastrukturlösung auf die Emission umwelt- und gesundheitsgefährdender Stoffe (z. B. Feinstäube, nährstoffreichere Abwässer) durch Bau der Anlagen und die Erzeugung und Bereitstellung der Infrastrukturdienstleistung?  (weniger Emission = positiv)</v>
      </c>
      <c r="R31" s="27" t="str">
        <f>IFERROR(IF($L31&lt;36,INDEX(Schritt1_Kriterienpruefung!H$18:H$52,MATCH($L31,Schritt1_Kriterienpruefung!$J$18:$J$52,0)),INDEX(Schritt2_Kriterienergaenzung!H$20:H$25,MATCH($L31,Schritt2_Kriterienergaenzung!$I$20:$I$25,0))),"")</f>
        <v>relevant</v>
      </c>
    </row>
    <row r="32" spans="1:20" x14ac:dyDescent="0.25">
      <c r="A32" s="27">
        <f>Schritt1_Kriterienpruefung!J49</f>
        <v>32</v>
      </c>
      <c r="B32" s="27" t="str">
        <f>Schritt1_Kriterienpruefung!H49</f>
        <v>relevant</v>
      </c>
      <c r="C32" s="27">
        <f>IF(OR(B32=DROPDOWN!$A$9),1,0)</f>
        <v>1</v>
      </c>
      <c r="D32" s="28">
        <f t="shared" si="2"/>
        <v>32</v>
      </c>
      <c r="E32" s="39"/>
      <c r="F32" s="27">
        <f t="shared" si="0"/>
        <v>32</v>
      </c>
      <c r="L32" s="232">
        <f t="shared" si="1"/>
        <v>32</v>
      </c>
      <c r="M32" s="27">
        <f>IFERROR(IF($L32&lt;36,INDEX(Schritt1_Kriterienpruefung!C$18:C$52,MATCH($L32,Schritt1_Kriterienpruefung!$J$18:$J$52,0)),INDEX(Schritt2_Kriterienergaenzung!C$20:C$25,MATCH($L32,Schritt2_Kriterienergaenzung!$I$20:$I$25,0))),"")</f>
        <v>26</v>
      </c>
      <c r="N32" s="27" t="str">
        <f>IFERROR(IF($L32&lt;36,INDEX(Schritt1_Kriterienpruefung!B$18:B$52,MATCH($L32,Schritt1_Kriterienpruefung!$J$18:$J$52,0)),INDEX(Schritt2_Kriterienergaenzung!B$20:B$25,MATCH($L32,Schritt2_Kriterienergaenzung!$I$20:$I$25,0))),"")</f>
        <v>Rsch | Emissionen und Abfall</v>
      </c>
      <c r="O32" s="27" t="str">
        <f>IFERROR(IF($L32&lt;36,INDEX(Schritt1_Kriterienpruefung!D$18:D$52,MATCH($L32,Schritt1_Kriterienpruefung!$J$18:$J$52,0)),INDEX(Schritt2_Kriterienergaenzung!D$20:D$25,MATCH($L32,Schritt2_Kriterienergaenzung!$I$20:$I$25,0))),"")</f>
        <v>Lärmemissionen</v>
      </c>
      <c r="P32" s="27" t="str">
        <f>IFERROR(IF($L32&lt;36,INDEX(Schritt1_Kriterienpruefung!E$18:E$52,MATCH($L32,Schritt1_Kriterienpruefung!$J$18:$J$52,0)),INDEX(Schritt2_Kriterienergaenzung!E$20:E$25,MATCH($L32,Schritt2_Kriterienergaenzung!$I$20:$I$25,0))),"")</f>
        <v>Einfluss der Infrastrukturlösung auf die Emission von Lärm.</v>
      </c>
      <c r="Q32" s="27" t="str">
        <f>IFERROR(IF($L32&lt;36,INDEX(Schritt1_Kriterienpruefung!F$18:F$52,MATCH($L32,Schritt1_Kriterienpruefung!$J$18:$J$52,0)),INDEX(Schritt2_Kriterienergaenzung!F$20:F$25,MATCH($L32,Schritt2_Kriterienergaenzung!$I$20:$I$25,0))),"")</f>
        <v>Welchen Einfluss hat die Infrastrukturlösung auf die Emission von Lärm bei der Erzeugung und Bereitstellung der Infrastrukturdienstleistung?  (weniger Emission = positiv)</v>
      </c>
      <c r="R32" s="27" t="str">
        <f>IFERROR(IF($L32&lt;36,INDEX(Schritt1_Kriterienpruefung!H$18:H$52,MATCH($L32,Schritt1_Kriterienpruefung!$J$18:$J$52,0)),INDEX(Schritt2_Kriterienergaenzung!H$20:H$25,MATCH($L32,Schritt2_Kriterienergaenzung!$I$20:$I$25,0))),"")</f>
        <v>relevant</v>
      </c>
    </row>
    <row r="33" spans="1:18" x14ac:dyDescent="0.25">
      <c r="A33" s="27">
        <f>Schritt1_Kriterienpruefung!J50</f>
        <v>33</v>
      </c>
      <c r="B33" s="27" t="str">
        <f>Schritt1_Kriterienpruefung!H50</f>
        <v>relevant</v>
      </c>
      <c r="C33" s="27">
        <f>IF(OR(B33=DROPDOWN!$A$9),1,0)</f>
        <v>1</v>
      </c>
      <c r="D33" s="28">
        <f t="shared" si="2"/>
        <v>33</v>
      </c>
      <c r="E33" s="39"/>
      <c r="F33" s="27">
        <f t="shared" si="0"/>
        <v>33</v>
      </c>
      <c r="L33" s="232">
        <f t="shared" si="1"/>
        <v>33</v>
      </c>
      <c r="M33" s="27">
        <f>IFERROR(IF($L33&lt;36,INDEX(Schritt1_Kriterienpruefung!C$18:C$52,MATCH($L33,Schritt1_Kriterienpruefung!$J$18:$J$52,0)),INDEX(Schritt2_Kriterienergaenzung!C$20:C$25,MATCH($L33,Schritt2_Kriterienergaenzung!$I$20:$I$25,0))),"")</f>
        <v>27</v>
      </c>
      <c r="N33" s="27" t="str">
        <f>IFERROR(IF($L33&lt;36,INDEX(Schritt1_Kriterienpruefung!B$18:B$52,MATCH($L33,Schritt1_Kriterienpruefung!$J$18:$J$52,0)),INDEX(Schritt2_Kriterienergaenzung!B$20:B$25,MATCH($L33,Schritt2_Kriterienergaenzung!$I$20:$I$25,0))),"")</f>
        <v>Rsch | Emissionen und Abfall</v>
      </c>
      <c r="O33" s="27" t="str">
        <f>IFERROR(IF($L33&lt;36,INDEX(Schritt1_Kriterienpruefung!D$18:D$52,MATCH($L33,Schritt1_Kriterienpruefung!$J$18:$J$52,0)),INDEX(Schritt2_Kriterienergaenzung!D$20:D$25,MATCH($L33,Schritt2_Kriterienergaenzung!$I$20:$I$25,0))),"")</f>
        <v>Abfallaufkommen</v>
      </c>
      <c r="P33" s="27" t="str">
        <f>IFERROR(IF($L33&lt;36,INDEX(Schritt1_Kriterienpruefung!E$18:E$52,MATCH($L33,Schritt1_Kriterienpruefung!$J$18:$J$52,0)),INDEX(Schritt2_Kriterienergaenzung!E$20:E$25,MATCH($L33,Schritt2_Kriterienergaenzung!$I$20:$I$25,0))),"")</f>
        <v>Einfluss der Infrastrukturlösung auf das Abfallaufkommen</v>
      </c>
      <c r="Q33" s="27" t="str">
        <f>IFERROR(IF($L33&lt;36,INDEX(Schritt1_Kriterienpruefung!F$18:F$52,MATCH($L33,Schritt1_Kriterienpruefung!$J$18:$J$52,0)),INDEX(Schritt2_Kriterienergaenzung!F$20:F$25,MATCH($L33,Schritt2_Kriterienergaenzung!$I$20:$I$25,0))),"")</f>
        <v>Welchen Einfluss hat die Infrastrukturlösung auf das Abfallaufkommen bei der Erzeugung und Bereitstellung der Infrastrukturdienstleistung?  (weniger Abfall = positiv)</v>
      </c>
      <c r="R33" s="27" t="str">
        <f>IFERROR(IF($L33&lt;36,INDEX(Schritt1_Kriterienpruefung!H$18:H$52,MATCH($L33,Schritt1_Kriterienpruefung!$J$18:$J$52,0)),INDEX(Schritt2_Kriterienergaenzung!H$20:H$25,MATCH($L33,Schritt2_Kriterienergaenzung!$I$20:$I$25,0))),"")</f>
        <v>relevant</v>
      </c>
    </row>
    <row r="34" spans="1:18" x14ac:dyDescent="0.25">
      <c r="A34" s="27">
        <f>Schritt1_Kriterienpruefung!J51</f>
        <v>34</v>
      </c>
      <c r="B34" s="27" t="str">
        <f>Schritt1_Kriterienpruefung!H51</f>
        <v>relevant</v>
      </c>
      <c r="C34" s="27">
        <f>IF(OR(B34=DROPDOWN!$A$9),1,0)</f>
        <v>1</v>
      </c>
      <c r="D34" s="28">
        <f t="shared" si="2"/>
        <v>34</v>
      </c>
      <c r="E34" s="39"/>
      <c r="F34" s="27">
        <f t="shared" si="0"/>
        <v>34</v>
      </c>
      <c r="L34" s="232">
        <f t="shared" si="1"/>
        <v>34</v>
      </c>
      <c r="M34" s="27">
        <f>IFERROR(IF($L34&lt;36,INDEX(Schritt1_Kriterienpruefung!C$18:C$52,MATCH($L34,Schritt1_Kriterienpruefung!$J$18:$J$52,0)),INDEX(Schritt2_Kriterienergaenzung!C$20:C$25,MATCH($L34,Schritt2_Kriterienergaenzung!$I$20:$I$25,0))),"")</f>
        <v>28</v>
      </c>
      <c r="N34" s="27" t="str">
        <f>IFERROR(IF($L34&lt;36,INDEX(Schritt1_Kriterienpruefung!B$18:B$52,MATCH($L34,Schritt1_Kriterienpruefung!$J$18:$J$52,0)),INDEX(Schritt2_Kriterienergaenzung!B$20:B$25,MATCH($L34,Schritt2_Kriterienergaenzung!$I$20:$I$25,0))),"")</f>
        <v>Rsch | Lebensräume und Arten</v>
      </c>
      <c r="O34" s="27" t="str">
        <f>IFERROR(IF($L34&lt;36,INDEX(Schritt1_Kriterienpruefung!D$18:D$52,MATCH($L34,Schritt1_Kriterienpruefung!$J$18:$J$52,0)),INDEX(Schritt2_Kriterienergaenzung!D$20:D$25,MATCH($L34,Schritt2_Kriterienergaenzung!$I$20:$I$25,0))),"")</f>
        <v xml:space="preserve">Besonders geschützte Lebensräume und Arten </v>
      </c>
      <c r="P34" s="27" t="str">
        <f>IFERROR(IF($L34&lt;36,INDEX(Schritt1_Kriterienpruefung!E$18:E$52,MATCH($L34,Schritt1_Kriterienpruefung!$J$18:$J$52,0)),INDEX(Schritt2_Kriterienergaenzung!E$20:E$25,MATCH($L34,Schritt2_Kriterienergaenzung!$I$20:$I$25,0))),"")</f>
        <v>keine nähere Erläuterung</v>
      </c>
      <c r="Q34" s="27" t="str">
        <f>IFERROR(IF($L34&lt;36,INDEX(Schritt1_Kriterienpruefung!F$18:F$52,MATCH($L34,Schritt1_Kriterienpruefung!$J$18:$J$52,0)),INDEX(Schritt2_Kriterienergaenzung!F$20:F$25,MATCH($L34,Schritt2_Kriterienergaenzung!$I$20:$I$25,0))),"")</f>
        <v>Welchen Einfluss hat die Infrastrukturlösung auf die Größe und Qualität seltener Lebensräume bzw. auf die Verbreitung bzw. die Vitalität von Populationen seltener Tier-/ Pflanzenarten vor Ort?  (Verbesserung der Lebensraumqualität = positiv)</v>
      </c>
      <c r="R34" s="27" t="str">
        <f>IFERROR(IF($L34&lt;36,INDEX(Schritt1_Kriterienpruefung!H$18:H$52,MATCH($L34,Schritt1_Kriterienpruefung!$J$18:$J$52,0)),INDEX(Schritt2_Kriterienergaenzung!H$20:H$25,MATCH($L34,Schritt2_Kriterienergaenzung!$I$20:$I$25,0))),"")</f>
        <v>relevant</v>
      </c>
    </row>
    <row r="35" spans="1:18" x14ac:dyDescent="0.25">
      <c r="A35" s="27">
        <f>Schritt1_Kriterienpruefung!J52</f>
        <v>35</v>
      </c>
      <c r="B35" s="27" t="str">
        <f>Schritt1_Kriterienpruefung!H52</f>
        <v>relevant</v>
      </c>
      <c r="C35" s="27">
        <f>IF(OR(B35=DROPDOWN!$A$9),1,0)</f>
        <v>1</v>
      </c>
      <c r="D35" s="28">
        <f t="shared" si="2"/>
        <v>35</v>
      </c>
      <c r="E35" s="39"/>
      <c r="F35" s="27">
        <f t="shared" si="0"/>
        <v>35</v>
      </c>
      <c r="L35" s="232">
        <f t="shared" si="1"/>
        <v>35</v>
      </c>
      <c r="M35" s="27">
        <f>IFERROR(IF($L35&lt;36,INDEX(Schritt1_Kriterienpruefung!C$18:C$52,MATCH($L35,Schritt1_Kriterienpruefung!$J$18:$J$52,0)),INDEX(Schritt2_Kriterienergaenzung!C$20:C$25,MATCH($L35,Schritt2_Kriterienergaenzung!$I$20:$I$25,0))),"")</f>
        <v>29</v>
      </c>
      <c r="N35" s="27" t="str">
        <f>IFERROR(IF($L35&lt;36,INDEX(Schritt1_Kriterienpruefung!B$18:B$52,MATCH($L35,Schritt1_Kriterienpruefung!$J$18:$J$52,0)),INDEX(Schritt2_Kriterienergaenzung!B$20:B$25,MATCH($L35,Schritt2_Kriterienergaenzung!$I$20:$I$25,0))),"")</f>
        <v>Rsch | Nicht stoffgebundene Potenziale</v>
      </c>
      <c r="O35" s="27" t="str">
        <f>IFERROR(IF($L35&lt;36,INDEX(Schritt1_Kriterienpruefung!D$18:D$52,MATCH($L35,Schritt1_Kriterienpruefung!$J$18:$J$52,0)),INDEX(Schritt2_Kriterienergaenzung!D$20:D$25,MATCH($L35,Schritt2_Kriterienergaenzung!$I$20:$I$25,0))),"")</f>
        <v>Alternative Flächenpotenziale</v>
      </c>
      <c r="P35" s="27" t="str">
        <f>IFERROR(IF($L35&lt;36,INDEX(Schritt1_Kriterienpruefung!E$18:E$52,MATCH($L35,Schritt1_Kriterienpruefung!$J$18:$J$52,0)),INDEX(Schritt2_Kriterienergaenzung!E$20:E$25,MATCH($L35,Schritt2_Kriterienergaenzung!$I$20:$I$25,0))),"")</f>
        <v>Hier geht es um alternative Nutzungsoptionen beanspruchter Ressourcen (z.B. Verändert die Umsetzung einer Lösungsoption eine ebenso angestrebte touristische Nutzung des Gebietes?)</v>
      </c>
      <c r="Q35" s="27" t="str">
        <f>IFERROR(IF($L35&lt;36,INDEX(Schritt1_Kriterienpruefung!F$18:F$52,MATCH($L35,Schritt1_Kriterienpruefung!$J$18:$J$52,0)),INDEX(Schritt2_Kriterienergaenzung!F$20:F$25,MATCH($L35,Schritt2_Kriterienergaenzung!$I$20:$I$25,0))),"")</f>
        <v>Fallspezifisch zu definierendes Kriterium</v>
      </c>
      <c r="R35" s="27" t="str">
        <f>IFERROR(IF($L35&lt;36,INDEX(Schritt1_Kriterienpruefung!H$18:H$52,MATCH($L35,Schritt1_Kriterienpruefung!$J$18:$J$52,0)),INDEX(Schritt2_Kriterienergaenzung!H$20:H$25,MATCH($L35,Schritt2_Kriterienergaenzung!$I$20:$I$25,0))),"")</f>
        <v>relevant</v>
      </c>
    </row>
    <row r="36" spans="1:18" x14ac:dyDescent="0.25">
      <c r="A36" s="300">
        <f>Schritt2_Kriterienergaenzung!I20</f>
        <v>36</v>
      </c>
      <c r="B36" s="301">
        <f>IF(Schritt2_Kriterienergaenzung!F20="",0,DROPDOWN!$A$9)</f>
        <v>0</v>
      </c>
      <c r="C36" s="300">
        <f>IF(OR(B36=DROPDOWN!$A$9),1,0)</f>
        <v>0</v>
      </c>
      <c r="D36" s="302">
        <f>D35+C36</f>
        <v>35</v>
      </c>
      <c r="E36" s="39"/>
      <c r="F36" s="27" t="str">
        <f t="shared" si="0"/>
        <v/>
      </c>
      <c r="L36" s="232" t="str">
        <f t="shared" si="1"/>
        <v/>
      </c>
      <c r="M36" s="27" t="str">
        <f>IFERROR(IF($L36&lt;36,INDEX(Schritt1_Kriterienpruefung!C$18:C$52,MATCH($L36,Schritt1_Kriterienpruefung!$J$18:$J$52,0)),INDEX(Schritt2_Kriterienergaenzung!C$20:C$25,MATCH($L36,Schritt2_Kriterienergaenzung!$I$20:$I$25,0))),"")</f>
        <v/>
      </c>
      <c r="N36" s="27" t="str">
        <f>IFERROR(IF($L36&lt;36,INDEX(Schritt1_Kriterienpruefung!B$18:B$52,MATCH($L36,Schritt1_Kriterienpruefung!$J$18:$J$52,0)),INDEX(Schritt2_Kriterienergaenzung!B$20:B$25,MATCH($L36,Schritt2_Kriterienergaenzung!$I$20:$I$25,0))),"")</f>
        <v/>
      </c>
      <c r="O36" s="27" t="str">
        <f>IFERROR(IF($L36&lt;36,INDEX(Schritt1_Kriterienpruefung!D$18:D$52,MATCH($L36,Schritt1_Kriterienpruefung!$J$18:$J$52,0)),INDEX(Schritt2_Kriterienergaenzung!D$20:D$25,MATCH($L36,Schritt2_Kriterienergaenzung!$I$20:$I$25,0))),"")</f>
        <v/>
      </c>
      <c r="P36" s="27" t="str">
        <f>IFERROR(IF($L36&lt;36,INDEX(Schritt1_Kriterienpruefung!E$18:E$52,MATCH($L36,Schritt1_Kriterienpruefung!$J$18:$J$52,0)),INDEX(Schritt2_Kriterienergaenzung!E$20:E$25,MATCH($L36,Schritt2_Kriterienergaenzung!$I$20:$I$25,0))),"")</f>
        <v/>
      </c>
      <c r="Q36" s="27" t="str">
        <f>IFERROR(IF($L36&lt;36,INDEX(Schritt1_Kriterienpruefung!F$18:F$52,MATCH($L36,Schritt1_Kriterienpruefung!$J$18:$J$52,0)),INDEX(Schritt2_Kriterienergaenzung!F$20:F$25,MATCH($L36,Schritt2_Kriterienergaenzung!$I$20:$I$25,0))),"")</f>
        <v/>
      </c>
      <c r="R36" s="27" t="str">
        <f>IFERROR(IF($L36&lt;36,INDEX(Schritt1_Kriterienpruefung!H$18:H$52,MATCH($L36,Schritt1_Kriterienpruefung!$J$18:$J$52,0)),INDEX(Schritt2_Kriterienergaenzung!H$20:H$25,MATCH($L36,Schritt2_Kriterienergaenzung!$I$20:$I$25,0))),"")</f>
        <v/>
      </c>
    </row>
    <row r="37" spans="1:18" x14ac:dyDescent="0.25">
      <c r="A37" s="300">
        <f>Schritt2_Kriterienergaenzung!I21</f>
        <v>37</v>
      </c>
      <c r="B37" s="301">
        <f>IF(Schritt2_Kriterienergaenzung!F21="",0,DROPDOWN!$A$9)</f>
        <v>0</v>
      </c>
      <c r="C37" s="27">
        <f>IF(OR(B37=DROPDOWN!$A$9),1,0)</f>
        <v>0</v>
      </c>
      <c r="D37" s="37">
        <f>D36+C37</f>
        <v>35</v>
      </c>
      <c r="E37" s="39"/>
      <c r="F37" s="27" t="str">
        <f t="shared" si="0"/>
        <v/>
      </c>
      <c r="L37" s="232" t="str">
        <f t="shared" si="1"/>
        <v/>
      </c>
      <c r="M37" s="27" t="str">
        <f>IFERROR(IF($L37&lt;36,INDEX(Schritt1_Kriterienpruefung!C$18:C$52,MATCH($L37,Schritt1_Kriterienpruefung!$J$18:$J$52,0)),INDEX(Schritt2_Kriterienergaenzung!C$20:C$25,MATCH($L37,Schritt2_Kriterienergaenzung!$I$20:$I$25,0))),"")</f>
        <v/>
      </c>
      <c r="N37" s="27" t="str">
        <f>IFERROR(IF($L37&lt;36,INDEX(Schritt1_Kriterienpruefung!B$18:B$52,MATCH($L37,Schritt1_Kriterienpruefung!$J$18:$J$52,0)),INDEX(Schritt2_Kriterienergaenzung!B$20:B$25,MATCH($L37,Schritt2_Kriterienergaenzung!$I$20:$I$25,0))),"")</f>
        <v/>
      </c>
      <c r="O37" s="27" t="str">
        <f>IFERROR(IF($L37&lt;36,INDEX(Schritt1_Kriterienpruefung!D$18:D$52,MATCH($L37,Schritt1_Kriterienpruefung!$J$18:$J$52,0)),INDEX(Schritt2_Kriterienergaenzung!D$20:D$25,MATCH($L37,Schritt2_Kriterienergaenzung!$I$20:$I$25,0))),"")</f>
        <v/>
      </c>
      <c r="P37" s="27" t="str">
        <f>IFERROR(IF($L37&lt;36,INDEX(Schritt1_Kriterienpruefung!E$18:E$52,MATCH($L37,Schritt1_Kriterienpruefung!$J$18:$J$52,0)),INDEX(Schritt2_Kriterienergaenzung!E$20:E$25,MATCH($L37,Schritt2_Kriterienergaenzung!$I$20:$I$25,0))),"")</f>
        <v/>
      </c>
      <c r="Q37" s="27" t="str">
        <f>IFERROR(IF($L37&lt;36,INDEX(Schritt1_Kriterienpruefung!F$18:F$52,MATCH($L37,Schritt1_Kriterienpruefung!$J$18:$J$52,0)),INDEX(Schritt2_Kriterienergaenzung!F$20:F$25,MATCH($L37,Schritt2_Kriterienergaenzung!$I$20:$I$25,0))),"")</f>
        <v/>
      </c>
      <c r="R37" s="27" t="str">
        <f>IFERROR(IF($L37&lt;36,INDEX(Schritt1_Kriterienpruefung!H$18:H$52,MATCH($L37,Schritt1_Kriterienpruefung!$J$18:$J$52,0)),INDEX(Schritt2_Kriterienergaenzung!H$20:H$25,MATCH($L37,Schritt2_Kriterienergaenzung!$I$20:$I$25,0))),"")</f>
        <v/>
      </c>
    </row>
    <row r="38" spans="1:18" x14ac:dyDescent="0.25">
      <c r="A38" s="300">
        <f>Schritt2_Kriterienergaenzung!I22</f>
        <v>38</v>
      </c>
      <c r="B38" s="301">
        <f>IF(Schritt2_Kriterienergaenzung!F22="",0,DROPDOWN!$A$9)</f>
        <v>0</v>
      </c>
      <c r="C38" s="27">
        <f>IF(OR(B38=DROPDOWN!$A$9),1,0)</f>
        <v>0</v>
      </c>
      <c r="D38" s="37">
        <f>D37+C38</f>
        <v>35</v>
      </c>
      <c r="E38" s="39"/>
      <c r="F38" s="27" t="str">
        <f t="shared" si="0"/>
        <v/>
      </c>
      <c r="L38" s="232" t="str">
        <f t="shared" si="1"/>
        <v/>
      </c>
      <c r="M38" s="27" t="str">
        <f>IFERROR(IF($L38&lt;36,INDEX(Schritt1_Kriterienpruefung!C$18:C$52,MATCH($L38,Schritt1_Kriterienpruefung!$J$18:$J$52,0)),INDEX(Schritt2_Kriterienergaenzung!C$20:C$25,MATCH($L38,Schritt2_Kriterienergaenzung!$I$20:$I$25,0))),"")</f>
        <v/>
      </c>
      <c r="N38" s="27" t="str">
        <f>IFERROR(IF($L38&lt;36,INDEX(Schritt1_Kriterienpruefung!B$18:B$52,MATCH($L38,Schritt1_Kriterienpruefung!$J$18:$J$52,0)),INDEX(Schritt2_Kriterienergaenzung!B$20:B$25,MATCH($L38,Schritt2_Kriterienergaenzung!$I$20:$I$25,0))),"")</f>
        <v/>
      </c>
      <c r="O38" s="27" t="str">
        <f>IFERROR(IF($L38&lt;36,INDEX(Schritt1_Kriterienpruefung!D$18:D$52,MATCH($L38,Schritt1_Kriterienpruefung!$J$18:$J$52,0)),INDEX(Schritt2_Kriterienergaenzung!D$20:D$25,MATCH($L38,Schritt2_Kriterienergaenzung!$I$20:$I$25,0))),"")</f>
        <v/>
      </c>
      <c r="P38" s="27" t="str">
        <f>IFERROR(IF($L38&lt;36,INDEX(Schritt1_Kriterienpruefung!E$18:E$52,MATCH($L38,Schritt1_Kriterienpruefung!$J$18:$J$52,0)),INDEX(Schritt2_Kriterienergaenzung!E$20:E$25,MATCH($L38,Schritt2_Kriterienergaenzung!$I$20:$I$25,0))),"")</f>
        <v/>
      </c>
      <c r="Q38" s="27" t="str">
        <f>IFERROR(IF($L38&lt;36,INDEX(Schritt1_Kriterienpruefung!F$18:F$52,MATCH($L38,Schritt1_Kriterienpruefung!$J$18:$J$52,0)),INDEX(Schritt2_Kriterienergaenzung!F$20:F$25,MATCH($L38,Schritt2_Kriterienergaenzung!$I$20:$I$25,0))),"")</f>
        <v/>
      </c>
      <c r="R38" s="27" t="str">
        <f>IFERROR(IF($L38&lt;36,INDEX(Schritt1_Kriterienpruefung!H$18:H$52,MATCH($L38,Schritt1_Kriterienpruefung!$J$18:$J$52,0)),INDEX(Schritt2_Kriterienergaenzung!H$20:H$25,MATCH($L38,Schritt2_Kriterienergaenzung!$I$20:$I$25,0))),"")</f>
        <v/>
      </c>
    </row>
    <row r="39" spans="1:18" x14ac:dyDescent="0.25">
      <c r="A39" s="300">
        <f>Schritt2_Kriterienergaenzung!I23</f>
        <v>39</v>
      </c>
      <c r="B39" s="301">
        <f>IF(Schritt2_Kriterienergaenzung!F23="",0,DROPDOWN!$A$9)</f>
        <v>0</v>
      </c>
      <c r="C39" s="27">
        <f>IF(OR(B39=DROPDOWN!$A$9),1,0)</f>
        <v>0</v>
      </c>
      <c r="D39" s="37">
        <f>D38+C39</f>
        <v>35</v>
      </c>
      <c r="E39" s="39"/>
      <c r="F39" s="27" t="str">
        <f t="shared" si="0"/>
        <v/>
      </c>
      <c r="L39" s="232" t="str">
        <f t="shared" si="1"/>
        <v/>
      </c>
      <c r="M39" s="27" t="str">
        <f>IFERROR(IF($L39&lt;36,INDEX(Schritt1_Kriterienpruefung!C$18:C$52,MATCH($L39,Schritt1_Kriterienpruefung!$J$18:$J$52,0)),INDEX(Schritt2_Kriterienergaenzung!C$20:C$25,MATCH($L39,Schritt2_Kriterienergaenzung!$I$20:$I$25,0))),"")</f>
        <v/>
      </c>
      <c r="N39" s="27" t="str">
        <f>IFERROR(IF($L39&lt;36,INDEX(Schritt1_Kriterienpruefung!B$18:B$52,MATCH($L39,Schritt1_Kriterienpruefung!$J$18:$J$52,0)),INDEX(Schritt2_Kriterienergaenzung!B$20:B$25,MATCH($L39,Schritt2_Kriterienergaenzung!$I$20:$I$25,0))),"")</f>
        <v/>
      </c>
      <c r="O39" s="27" t="str">
        <f>IFERROR(IF($L39&lt;36,INDEX(Schritt1_Kriterienpruefung!D$18:D$52,MATCH($L39,Schritt1_Kriterienpruefung!$J$18:$J$52,0)),INDEX(Schritt2_Kriterienergaenzung!D$20:D$25,MATCH($L39,Schritt2_Kriterienergaenzung!$I$20:$I$25,0))),"")</f>
        <v/>
      </c>
      <c r="P39" s="27" t="str">
        <f>IFERROR(IF($L39&lt;36,INDEX(Schritt1_Kriterienpruefung!E$18:E$52,MATCH($L39,Schritt1_Kriterienpruefung!$J$18:$J$52,0)),INDEX(Schritt2_Kriterienergaenzung!E$20:E$25,MATCH($L39,Schritt2_Kriterienergaenzung!$I$20:$I$25,0))),"")</f>
        <v/>
      </c>
      <c r="Q39" s="27" t="str">
        <f>IFERROR(IF($L39&lt;36,INDEX(Schritt1_Kriterienpruefung!F$18:F$52,MATCH($L39,Schritt1_Kriterienpruefung!$J$18:$J$52,0)),INDEX(Schritt2_Kriterienergaenzung!F$20:F$25,MATCH($L39,Schritt2_Kriterienergaenzung!$I$20:$I$25,0))),"")</f>
        <v/>
      </c>
      <c r="R39" s="27" t="str">
        <f>IFERROR(IF($L39&lt;36,INDEX(Schritt1_Kriterienpruefung!H$18:H$52,MATCH($L39,Schritt1_Kriterienpruefung!$J$18:$J$52,0)),INDEX(Schritt2_Kriterienergaenzung!H$20:H$25,MATCH($L39,Schritt2_Kriterienergaenzung!$I$20:$I$25,0))),"")</f>
        <v/>
      </c>
    </row>
    <row r="40" spans="1:18" x14ac:dyDescent="0.25">
      <c r="A40" s="300">
        <f>Schritt2_Kriterienergaenzung!I24</f>
        <v>40</v>
      </c>
      <c r="B40" s="301">
        <f>IF(Schritt2_Kriterienergaenzung!F24="",0,DROPDOWN!$A$9)</f>
        <v>0</v>
      </c>
      <c r="C40" s="27">
        <f>IF(OR(B40=DROPDOWN!$A$9),1,0)</f>
        <v>0</v>
      </c>
      <c r="D40" s="37">
        <f>D39+C40</f>
        <v>35</v>
      </c>
      <c r="E40" s="39"/>
      <c r="F40" s="27" t="str">
        <f t="shared" si="0"/>
        <v/>
      </c>
      <c r="L40" s="232" t="str">
        <f t="shared" si="1"/>
        <v/>
      </c>
      <c r="M40" s="27" t="str">
        <f>IFERROR(IF($L40&lt;36,INDEX(Schritt1_Kriterienpruefung!C$18:C$52,MATCH($L40,Schritt1_Kriterienpruefung!$J$18:$J$52,0)),INDEX(Schritt2_Kriterienergaenzung!C$20:C$25,MATCH($L40,Schritt2_Kriterienergaenzung!$I$20:$I$25,0))),"")</f>
        <v/>
      </c>
      <c r="N40" s="27" t="str">
        <f>IFERROR(IF($L40&lt;36,INDEX(Schritt1_Kriterienpruefung!B$18:B$52,MATCH($L40,Schritt1_Kriterienpruefung!$J$18:$J$52,0)),INDEX(Schritt2_Kriterienergaenzung!B$20:B$25,MATCH($L40,Schritt2_Kriterienergaenzung!$I$20:$I$25,0))),"")</f>
        <v/>
      </c>
      <c r="O40" s="27" t="str">
        <f>IFERROR(IF($L40&lt;36,INDEX(Schritt1_Kriterienpruefung!D$18:D$52,MATCH($L40,Schritt1_Kriterienpruefung!$J$18:$J$52,0)),INDEX(Schritt2_Kriterienergaenzung!D$20:D$25,MATCH($L40,Schritt2_Kriterienergaenzung!$I$20:$I$25,0))),"")</f>
        <v/>
      </c>
      <c r="P40" s="27" t="str">
        <f>IFERROR(IF($L40&lt;36,INDEX(Schritt1_Kriterienpruefung!E$18:E$52,MATCH($L40,Schritt1_Kriterienpruefung!$J$18:$J$52,0)),INDEX(Schritt2_Kriterienergaenzung!E$20:E$25,MATCH($L40,Schritt2_Kriterienergaenzung!$I$20:$I$25,0))),"")</f>
        <v/>
      </c>
      <c r="Q40" s="27" t="str">
        <f>IFERROR(IF($L40&lt;36,INDEX(Schritt1_Kriterienpruefung!F$18:F$52,MATCH($L40,Schritt1_Kriterienpruefung!$J$18:$J$52,0)),INDEX(Schritt2_Kriterienergaenzung!F$20:F$25,MATCH($L40,Schritt2_Kriterienergaenzung!$I$20:$I$25,0))),"")</f>
        <v/>
      </c>
      <c r="R40" s="27" t="str">
        <f>IFERROR(IF($L40&lt;36,INDEX(Schritt1_Kriterienpruefung!H$18:H$52,MATCH($L40,Schritt1_Kriterienpruefung!$J$18:$J$52,0)),INDEX(Schritt2_Kriterienergaenzung!H$20:H$25,MATCH($L40,Schritt2_Kriterienergaenzung!$I$20:$I$25,0))),"")</f>
        <v/>
      </c>
    </row>
    <row r="41" spans="1:18" x14ac:dyDescent="0.25">
      <c r="A41" s="300">
        <f>Schritt2_Kriterienergaenzung!I25</f>
        <v>41</v>
      </c>
      <c r="B41" s="301">
        <f>IF(Schritt2_Kriterienergaenzung!F25="",0,DROPDOWN!$A$9)</f>
        <v>0</v>
      </c>
      <c r="C41" s="27">
        <f>IF(OR(B41=DROPDOWN!$A$9),1,0)</f>
        <v>0</v>
      </c>
      <c r="D41" s="37">
        <f t="shared" ref="D41" si="3">D40+C41</f>
        <v>35</v>
      </c>
      <c r="E41" s="39"/>
      <c r="F41" s="27" t="str">
        <f t="shared" si="0"/>
        <v/>
      </c>
      <c r="L41" s="232" t="str">
        <f t="shared" si="1"/>
        <v/>
      </c>
      <c r="M41" s="27" t="str">
        <f>IFERROR(IF($L41&lt;36,INDEX(Schritt1_Kriterienpruefung!C$18:C$52,MATCH($L41,Schritt1_Kriterienpruefung!$J$18:$J$52,0)),INDEX(Schritt2_Kriterienergaenzung!C$20:C$25,MATCH($L41,Schritt2_Kriterienergaenzung!$I$20:$I$25,0))),"")</f>
        <v/>
      </c>
      <c r="N41" s="27" t="str">
        <f>IFERROR(IF($L41&lt;36,INDEX(Schritt1_Kriterienpruefung!B$18:B$52,MATCH($L41,Schritt1_Kriterienpruefung!$J$18:$J$52,0)),INDEX(Schritt2_Kriterienergaenzung!B$20:B$25,MATCH($L41,Schritt2_Kriterienergaenzung!$I$20:$I$25,0))),"")</f>
        <v/>
      </c>
      <c r="O41" s="27" t="str">
        <f>IFERROR(IF($L41&lt;36,INDEX(Schritt1_Kriterienpruefung!D$18:D$52,MATCH($L41,Schritt1_Kriterienpruefung!$J$18:$J$52,0)),INDEX(Schritt2_Kriterienergaenzung!D$20:D$25,MATCH($L41,Schritt2_Kriterienergaenzung!$I$20:$I$25,0))),"")</f>
        <v/>
      </c>
      <c r="P41" s="27" t="str">
        <f>IFERROR(IF($L41&lt;36,INDEX(Schritt1_Kriterienpruefung!E$18:E$52,MATCH($L41,Schritt1_Kriterienpruefung!$J$18:$J$52,0)),INDEX(Schritt2_Kriterienergaenzung!E$20:E$25,MATCH($L41,Schritt2_Kriterienergaenzung!$I$20:$I$25,0))),"")</f>
        <v/>
      </c>
      <c r="Q41" s="27" t="str">
        <f>IFERROR(IF($L41&lt;36,INDEX(Schritt1_Kriterienpruefung!F$18:F$52,MATCH($L41,Schritt1_Kriterienpruefung!$J$18:$J$52,0)),INDEX(Schritt2_Kriterienergaenzung!F$20:F$25,MATCH($L41,Schritt2_Kriterienergaenzung!$I$20:$I$25,0))),"")</f>
        <v/>
      </c>
      <c r="R41" s="27" t="str">
        <f>IFERROR(IF($L41&lt;36,INDEX(Schritt1_Kriterienpruefung!H$18:H$52,MATCH($L41,Schritt1_Kriterienpruefung!$J$18:$J$52,0)),INDEX(Schritt2_Kriterienergaenzung!H$20:H$25,MATCH($L41,Schritt2_Kriterienergaenzung!$I$20:$I$25,0))),"")</f>
        <v/>
      </c>
    </row>
    <row r="42" spans="1:18" s="40" customFormat="1" x14ac:dyDescent="0.25">
      <c r="D42" s="41"/>
      <c r="E42" s="41"/>
    </row>
    <row r="43" spans="1:18" x14ac:dyDescent="0.25">
      <c r="D43" s="28"/>
      <c r="E43" s="39"/>
    </row>
  </sheetData>
  <customSheetViews>
    <customSheetView guid="{46FA8FB2-CEEC-41E4-BFE0-0649DAC6661A}">
      <selection activeCell="F1" sqref="F1"/>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3">
    <pageSetUpPr fitToPage="1"/>
  </sheetPr>
  <dimension ref="B1:W64"/>
  <sheetViews>
    <sheetView showGridLines="0" showRowColHeaders="0" zoomScaleNormal="100" workbookViewId="0">
      <pane ySplit="14" topLeftCell="A15" activePane="bottomLeft" state="frozen"/>
      <selection pane="bottomLeft" activeCell="E16" sqref="E16"/>
    </sheetView>
  </sheetViews>
  <sheetFormatPr baseColWidth="10" defaultColWidth="11.42578125" defaultRowHeight="15" x14ac:dyDescent="0.25"/>
  <cols>
    <col min="1" max="1" width="1.5703125" style="4" customWidth="1"/>
    <col min="2" max="2" width="4.42578125" style="4" customWidth="1"/>
    <col min="3" max="3" width="32.42578125" style="4" customWidth="1"/>
    <col min="4" max="4" width="97.85546875" style="4" customWidth="1"/>
    <col min="5" max="5" width="27.140625" style="4" customWidth="1"/>
    <col min="6" max="6" width="0.85546875" style="5" customWidth="1"/>
    <col min="7" max="7" width="11.42578125" style="4"/>
    <col min="8" max="8" width="11.42578125" style="62" hidden="1" customWidth="1"/>
    <col min="9" max="9" width="24" style="62" hidden="1" customWidth="1"/>
    <col min="10" max="21" width="11.42578125" style="4"/>
    <col min="22" max="23" width="0" style="62" hidden="1" customWidth="1"/>
    <col min="24" max="16384" width="11.42578125" style="4"/>
  </cols>
  <sheetData>
    <row r="1" spans="2:23" s="62" customFormat="1" hidden="1" x14ac:dyDescent="0.25">
      <c r="F1" s="32"/>
      <c r="V1" s="25" t="s">
        <v>54</v>
      </c>
    </row>
    <row r="2" spans="2:23" s="73" customFormat="1" ht="20.100000000000001" customHeight="1" x14ac:dyDescent="0.25">
      <c r="B2" s="76" t="s">
        <v>334</v>
      </c>
      <c r="H2" s="25" t="s">
        <v>30</v>
      </c>
      <c r="I2" s="25" t="s">
        <v>30</v>
      </c>
    </row>
    <row r="3" spans="2:23" s="52" customFormat="1" ht="15" customHeight="1" x14ac:dyDescent="0.25">
      <c r="B3" s="345" t="s">
        <v>48</v>
      </c>
      <c r="F3" s="54"/>
      <c r="H3" s="63"/>
      <c r="I3" s="63"/>
      <c r="V3" s="63"/>
      <c r="W3" s="63"/>
    </row>
    <row r="4" spans="2:23" s="52" customFormat="1" ht="21" customHeight="1" x14ac:dyDescent="0.35">
      <c r="B4" s="341" t="str">
        <f>CONCATENATE('Ihre Notizen'!B4," ",'0_Allg_Eingaben'!C15," | ",'0_Allg_Eingaben'!C17)</f>
        <v>Prozessbegleitende Nachhaltigkeitsbewertung Muster | 1.Bewertung</v>
      </c>
      <c r="F4" s="54"/>
      <c r="H4" s="63"/>
      <c r="I4" s="63"/>
      <c r="V4" s="63"/>
      <c r="W4" s="63"/>
    </row>
    <row r="5" spans="2:23" s="52" customFormat="1" ht="3.95" customHeight="1" x14ac:dyDescent="0.25">
      <c r="C5" s="58"/>
      <c r="D5" s="58"/>
      <c r="E5" s="59"/>
      <c r="F5" s="54"/>
      <c r="H5" s="63"/>
      <c r="I5" s="63"/>
      <c r="V5" s="63"/>
      <c r="W5" s="63"/>
    </row>
    <row r="6" spans="2:23" s="47" customFormat="1" ht="3.95" customHeight="1" x14ac:dyDescent="0.25">
      <c r="C6" s="48"/>
      <c r="D6" s="48"/>
      <c r="E6" s="49"/>
      <c r="F6" s="50"/>
      <c r="H6" s="64"/>
      <c r="I6" s="64"/>
      <c r="V6" s="64"/>
      <c r="W6" s="64"/>
    </row>
    <row r="7" spans="2:23" ht="3.95" customHeight="1" x14ac:dyDescent="0.25">
      <c r="C7" s="13"/>
      <c r="D7" s="13"/>
      <c r="E7" s="14"/>
    </row>
    <row r="8" spans="2:23" x14ac:dyDescent="0.25">
      <c r="B8" s="392" t="s">
        <v>392</v>
      </c>
      <c r="C8" s="392"/>
      <c r="D8" s="392"/>
      <c r="E8" s="392"/>
      <c r="F8" s="392"/>
      <c r="G8" s="392"/>
      <c r="H8" s="392"/>
    </row>
    <row r="9" spans="2:23" ht="23.1" customHeight="1" x14ac:dyDescent="0.25">
      <c r="B9" s="344" t="s">
        <v>212</v>
      </c>
      <c r="C9" s="13"/>
      <c r="D9" s="13"/>
      <c r="E9" s="296"/>
    </row>
    <row r="10" spans="2:23" ht="6.6" customHeight="1" x14ac:dyDescent="0.25">
      <c r="D10" s="13"/>
      <c r="E10" s="296"/>
    </row>
    <row r="11" spans="2:23" ht="23.1" customHeight="1" x14ac:dyDescent="0.25">
      <c r="B11" s="395" t="s">
        <v>235</v>
      </c>
      <c r="C11" s="395"/>
      <c r="D11" s="395"/>
      <c r="E11" s="395"/>
    </row>
    <row r="12" spans="2:23" ht="23.1" customHeight="1" x14ac:dyDescent="0.25"/>
    <row r="13" spans="2:23" ht="23.1" customHeight="1" x14ac:dyDescent="0.25">
      <c r="B13" s="396" t="s">
        <v>209</v>
      </c>
      <c r="C13" s="396"/>
      <c r="D13" s="293" t="s">
        <v>26</v>
      </c>
      <c r="E13" s="294" t="s">
        <v>190</v>
      </c>
      <c r="H13" s="24" t="s">
        <v>391</v>
      </c>
      <c r="I13" s="24" t="s">
        <v>8</v>
      </c>
    </row>
    <row r="14" spans="2:23" s="6" customFormat="1" ht="8.1" customHeight="1" x14ac:dyDescent="0.4">
      <c r="D14" s="34"/>
      <c r="F14" s="35"/>
      <c r="H14" s="65"/>
      <c r="I14" s="65"/>
      <c r="V14" s="65"/>
      <c r="W14" s="65"/>
    </row>
    <row r="15" spans="2:23" ht="60" customHeight="1" x14ac:dyDescent="0.25">
      <c r="B15" s="354" t="str">
        <f>Filter_Kriterienpruefung!M1</f>
        <v>1a</v>
      </c>
      <c r="C15" s="355" t="str">
        <f>Filter_Kriterienpruefung!O1</f>
        <v>Leistungsfähigkeit (System A)</v>
      </c>
      <c r="D15" s="356" t="str">
        <f>Filter_Kriterienpruefung!Q1</f>
        <v>Wie wirkt sich die Infrastrukturlösung auf die Fähigkeit des Systems A aus, die vorgesehene Infrastruktur-Dienstleistung sicher zu erbringen? (leistungsfähiger = positiv)</v>
      </c>
      <c r="E15" s="305" t="s">
        <v>40</v>
      </c>
      <c r="F15" s="46"/>
      <c r="H15" s="81">
        <f>Filter_Kriterienpruefung!L1</f>
        <v>1</v>
      </c>
      <c r="I15" s="81" t="str">
        <f>Filter_Kriterienpruefung!N1</f>
        <v>VS | Leistungsfähigkeit</v>
      </c>
    </row>
    <row r="16" spans="2:23" ht="60" customHeight="1" x14ac:dyDescent="0.25">
      <c r="B16" s="354" t="str">
        <f>Filter_Kriterienpruefung!M2</f>
        <v>1b</v>
      </c>
      <c r="C16" s="355" t="str">
        <f>Filter_Kriterienpruefung!O2</f>
        <v>Leistungsfähigkeit (System B)</v>
      </c>
      <c r="D16" s="356" t="str">
        <f>Filter_Kriterienpruefung!Q2</f>
        <v>Wie wirkt sich die Infrastrukturlösung auf die Fähigkeit des Systems B aus, die vorgesehene Infrastruktur-Dienstleistung sicher zu erbringen? (leistungsfähiger = positiv)</v>
      </c>
      <c r="E16" s="305" t="s">
        <v>40</v>
      </c>
      <c r="F16" s="46"/>
      <c r="H16" s="81">
        <f>Filter_Kriterienpruefung!L2</f>
        <v>2</v>
      </c>
      <c r="I16" s="81" t="str">
        <f>Filter_Kriterienpruefung!N2</f>
        <v>VS | Leistungsfähigkeit</v>
      </c>
    </row>
    <row r="17" spans="2:9" ht="60" customHeight="1" x14ac:dyDescent="0.25">
      <c r="B17" s="354" t="str">
        <f>Filter_Kriterienpruefung!M3</f>
        <v>2a</v>
      </c>
      <c r="C17" s="355" t="str">
        <f>Filter_Kriterienpruefung!O3</f>
        <v>Störungsanfälligkeit (System A)</v>
      </c>
      <c r="D17" s="356" t="str">
        <f>Filter_Kriterienpruefung!Q3</f>
        <v>Welchen  Einfluss hat die Infrastrukturlösung auf die Störungsanfälligkeit im System A? (weniger Störungen erwartet = positiv)</v>
      </c>
      <c r="E17" s="305" t="s">
        <v>41</v>
      </c>
      <c r="F17" s="46"/>
      <c r="H17" s="81">
        <f>Filter_Kriterienpruefung!L3</f>
        <v>3</v>
      </c>
      <c r="I17" s="81" t="str">
        <f>Filter_Kriterienpruefung!N3</f>
        <v>VS | Resilienz-Strukturen</v>
      </c>
    </row>
    <row r="18" spans="2:9" ht="60" customHeight="1" x14ac:dyDescent="0.25">
      <c r="B18" s="354" t="str">
        <f>Filter_Kriterienpruefung!M4</f>
        <v>2b</v>
      </c>
      <c r="C18" s="355" t="str">
        <f>Filter_Kriterienpruefung!O4</f>
        <v>Störungsanfälligkeit (System B)</v>
      </c>
      <c r="D18" s="356" t="str">
        <f>Filter_Kriterienpruefung!Q4</f>
        <v>Welchen  Einfluss hat die Infrastrukturlösung auf die Störungsanfälligkeit im System B? (weniger Störungen erwartet = positiv)</v>
      </c>
      <c r="E18" s="305" t="s">
        <v>41</v>
      </c>
      <c r="F18" s="46"/>
      <c r="H18" s="81">
        <f>Filter_Kriterienpruefung!L4</f>
        <v>4</v>
      </c>
      <c r="I18" s="81" t="str">
        <f>Filter_Kriterienpruefung!N4</f>
        <v>VS | Resilienz-Strukturen</v>
      </c>
    </row>
    <row r="19" spans="2:9" ht="60" customHeight="1" x14ac:dyDescent="0.25">
      <c r="B19" s="354" t="str">
        <f>Filter_Kriterienpruefung!M5</f>
        <v>3a</v>
      </c>
      <c r="C19" s="355" t="str">
        <f>Filter_Kriterienpruefung!O5</f>
        <v>Abhängigkeit (System A)</v>
      </c>
      <c r="D19" s="356" t="str">
        <f>Filter_Kriterienpruefung!Q5</f>
        <v>Führt ein (Funktions-)Ausfall in System B zu einer Funktionseinschränkung in System A? (neutral bis negativ bewerten | zusätzliche Abhängigkeiten = negativ)</v>
      </c>
      <c r="E19" s="305" t="s">
        <v>41</v>
      </c>
      <c r="F19" s="46"/>
      <c r="H19" s="81">
        <f>Filter_Kriterienpruefung!L5</f>
        <v>5</v>
      </c>
      <c r="I19" s="81" t="str">
        <f>Filter_Kriterienpruefung!N5</f>
        <v>VS | Resilienz-Strukturen</v>
      </c>
    </row>
    <row r="20" spans="2:9" ht="60" customHeight="1" x14ac:dyDescent="0.25">
      <c r="B20" s="354" t="str">
        <f>Filter_Kriterienpruefung!M6</f>
        <v>3b</v>
      </c>
      <c r="C20" s="355" t="str">
        <f>Filter_Kriterienpruefung!O6</f>
        <v>Abhängigkeit (System B)</v>
      </c>
      <c r="D20" s="356" t="str">
        <f>Filter_Kriterienpruefung!Q6</f>
        <v>Führt ein (Funktions-)Ausfall in System A zu einer Funktionseinschränkung in System B? (neutral bis negativ bewerten | zusätzliche Abhängigkeiten = negativ)</v>
      </c>
      <c r="E20" s="305" t="s">
        <v>41</v>
      </c>
      <c r="F20" s="46"/>
      <c r="H20" s="81">
        <f>Filter_Kriterienpruefung!L6</f>
        <v>6</v>
      </c>
      <c r="I20" s="81" t="str">
        <f>Filter_Kriterienpruefung!N6</f>
        <v>VS | Resilienz-Strukturen</v>
      </c>
    </row>
    <row r="21" spans="2:9" ht="60" customHeight="1" x14ac:dyDescent="0.25">
      <c r="B21" s="354">
        <f>Filter_Kriterienpruefung!M7</f>
        <v>4</v>
      </c>
      <c r="C21" s="355" t="str">
        <f>Filter_Kriterienpruefung!O7</f>
        <v xml:space="preserve">Technologische Anpassungsfähigkeit </v>
      </c>
      <c r="D21" s="356" t="str">
        <f>Filter_Kriterienpruefung!Q7</f>
        <v>Hat die Infrastrukturlösung einen Einfluss auf das Potenzial, die beteiligten technischen Systeme (A und B) auf veränderte Rahmenbedingungen des Betriebes mittelfristig anzupassen? (bessere Anpassbarkeit = positiv)</v>
      </c>
      <c r="E21" s="305" t="s">
        <v>41</v>
      </c>
      <c r="F21" s="46"/>
      <c r="H21" s="81">
        <f>Filter_Kriterienpruefung!L7</f>
        <v>7</v>
      </c>
      <c r="I21" s="81" t="str">
        <f>Filter_Kriterienpruefung!N7</f>
        <v>VS | Resilienz-Strukturen</v>
      </c>
    </row>
    <row r="22" spans="2:9" ht="60" customHeight="1" x14ac:dyDescent="0.25">
      <c r="B22" s="354" t="str">
        <f>Filter_Kriterienpruefung!M8</f>
        <v>5a</v>
      </c>
      <c r="C22" s="355" t="str">
        <f>Filter_Kriterienpruefung!O8</f>
        <v>Redundanz im technischen System (System A)</v>
      </c>
      <c r="D22" s="356" t="str">
        <f>Filter_Kriterienpruefung!Q8</f>
        <v>Verändert die Infrastrukturlösung die Redundanz bzw. Ersetzbarkeit von Energiequellen, Rohstoffquellen oder Technologien im Systems A? (mehr Redundanz = positiv)</v>
      </c>
      <c r="E22" s="305" t="s">
        <v>41</v>
      </c>
      <c r="F22" s="46"/>
      <c r="H22" s="81">
        <f>Filter_Kriterienpruefung!L8</f>
        <v>8</v>
      </c>
      <c r="I22" s="81" t="str">
        <f>Filter_Kriterienpruefung!N8</f>
        <v>VS | Resilienz-Ressourcen</v>
      </c>
    </row>
    <row r="23" spans="2:9" ht="60" customHeight="1" x14ac:dyDescent="0.25">
      <c r="B23" s="354" t="str">
        <f>Filter_Kriterienpruefung!M9</f>
        <v>5b</v>
      </c>
      <c r="C23" s="355" t="str">
        <f>Filter_Kriterienpruefung!O9</f>
        <v>Redundanz im technischen System (System B)</v>
      </c>
      <c r="D23" s="356" t="str">
        <f>Filter_Kriterienpruefung!Q9</f>
        <v>Verändert die Infrastrukturlösung die Redundanz bzw. Ersetzbarkeit von Energiequellen, Rohstoffquellen oder Technologien im Systems B? (mehr Redundanz = positiv)</v>
      </c>
      <c r="E23" s="305" t="s">
        <v>41</v>
      </c>
      <c r="F23" s="46"/>
      <c r="H23" s="81">
        <f>Filter_Kriterienpruefung!L9</f>
        <v>9</v>
      </c>
      <c r="I23" s="81" t="str">
        <f>Filter_Kriterienpruefung!N9</f>
        <v>VS | Resilienz-Ressourcen</v>
      </c>
    </row>
    <row r="24" spans="2:9" ht="60" customHeight="1" x14ac:dyDescent="0.25">
      <c r="B24" s="354">
        <f>Filter_Kriterienpruefung!M10</f>
        <v>6</v>
      </c>
      <c r="C24" s="355" t="str">
        <f>Filter_Kriterienpruefung!O10</f>
        <v xml:space="preserve">Redundanz im personellen Bereich </v>
      </c>
      <c r="D24" s="356" t="str">
        <f>Filter_Kriterienpruefung!Q10</f>
        <v>Fördert die Infrastrukturlösung  systemübergreifende Zusammenarbeit und wechselseitiges „Einspringen“ von Fachpersonal, um bei Personalausfällen  den  Betrieb bzw. die Wiederinbetriebnahme BEIDER Systeme nach Störungen sicherstellen zu können? (mehr Redundanz = positiv)</v>
      </c>
      <c r="E24" s="305" t="s">
        <v>41</v>
      </c>
      <c r="F24" s="46"/>
      <c r="H24" s="81">
        <f>Filter_Kriterienpruefung!L10</f>
        <v>10</v>
      </c>
      <c r="I24" s="81" t="str">
        <f>Filter_Kriterienpruefung!N10</f>
        <v>VS | Resilienz-Ressourcen</v>
      </c>
    </row>
    <row r="25" spans="2:9" ht="60" customHeight="1" x14ac:dyDescent="0.25">
      <c r="B25" s="354">
        <f>Filter_Kriterienpruefung!M11</f>
        <v>7</v>
      </c>
      <c r="C25" s="355" t="str">
        <f>Filter_Kriterienpruefung!O11</f>
        <v>Puffervermögen</v>
      </c>
      <c r="D25" s="356" t="str">
        <f>Filter_Kriterienpruefung!Q11</f>
        <v>Hat die Infrastrukturlösung einen Einfluss auf die Pufferkapazität zum Ausgleich der (z.B. wetterbedingten) Angebotsschwankungen der Betriebsstoffe und Betriebsmittel (z.B. für Stoffe, Energie) oder der Nachfrageschwankungen ? (mehr Puffer = positiv)</v>
      </c>
      <c r="E25" s="305" t="s">
        <v>41</v>
      </c>
      <c r="F25" s="46"/>
      <c r="H25" s="81">
        <f>Filter_Kriterienpruefung!L11</f>
        <v>11</v>
      </c>
      <c r="I25" s="81" t="str">
        <f>Filter_Kriterienpruefung!N11</f>
        <v>VS | Resilienz-Ressourcen</v>
      </c>
    </row>
    <row r="26" spans="2:9" ht="60" customHeight="1" x14ac:dyDescent="0.25">
      <c r="B26" s="354">
        <f>Filter_Kriterienpruefung!M12</f>
        <v>8</v>
      </c>
      <c r="C26" s="355" t="str">
        <f>Filter_Kriterienpruefung!O12</f>
        <v>Dezentraler/entkoppelter Betrieb</v>
      </c>
      <c r="D26" s="356" t="str">
        <f>Filter_Kriterienpruefung!Q12</f>
        <v>Verändert die Infrastrukturlösung die Möglichkeiten der Betreiber, Störungen selbstständig, d.h. unabhängig von übergeordneten Strom- und IKT- Netzen, auf lokaler bzw. regionaler Ebene zu beheben? (mehr Eigenständigkeit = positiv)</v>
      </c>
      <c r="E26" s="305" t="s">
        <v>41</v>
      </c>
      <c r="F26" s="46"/>
      <c r="H26" s="81">
        <f>Filter_Kriterienpruefung!L12</f>
        <v>12</v>
      </c>
      <c r="I26" s="81" t="str">
        <f>Filter_Kriterienpruefung!N12</f>
        <v>VS | Resilienz-Fähigkeiten</v>
      </c>
    </row>
    <row r="27" spans="2:9" ht="60" customHeight="1" x14ac:dyDescent="0.25">
      <c r="B27" s="354">
        <f>Filter_Kriterienpruefung!M13</f>
        <v>9</v>
      </c>
      <c r="C27" s="355" t="str">
        <f>Filter_Kriterienpruefung!O13</f>
        <v>Verfügbarkeit von Fachkräften</v>
      </c>
      <c r="D27" s="356" t="str">
        <f>Filter_Kriterienpruefung!Q13</f>
        <v>Verändert der Bau, der Betrieb oder die Instandhaltung der Infrastrukturlösung den Qualifikationsbedarf des Fachpersonals?  (weniger Qualifikationsbedarf = positiv)</v>
      </c>
      <c r="E27" s="305" t="s">
        <v>41</v>
      </c>
      <c r="F27" s="46"/>
      <c r="H27" s="81">
        <f>Filter_Kriterienpruefung!L13</f>
        <v>13</v>
      </c>
      <c r="I27" s="81" t="str">
        <f>Filter_Kriterienpruefung!N13</f>
        <v>VS | Resilienz-Fähigkeiten</v>
      </c>
    </row>
    <row r="28" spans="2:9" ht="60" customHeight="1" x14ac:dyDescent="0.25">
      <c r="B28" s="354">
        <f>Filter_Kriterienpruefung!M14</f>
        <v>10</v>
      </c>
      <c r="C28" s="355" t="str">
        <f>Filter_Kriterienpruefung!O14</f>
        <v>Kosten der Funktionswiederherstellung</v>
      </c>
      <c r="D28" s="356" t="str">
        <f>Filter_Kriterienpruefung!Q14</f>
        <v>Welchen Einfluss hat die Infrastrukturlösung auf den Aufwand (Personal- und Mitteleinsatz, Dauer) bei möglicherweise erforderlichen Reparaturen bzw. Wiederinbetriebnahmeprozessen nach Störungen? (geringere Dauer = positiv)</v>
      </c>
      <c r="E28" s="305" t="s">
        <v>41</v>
      </c>
      <c r="F28" s="46"/>
      <c r="H28" s="81">
        <f>Filter_Kriterienpruefung!L14</f>
        <v>14</v>
      </c>
      <c r="I28" s="81" t="str">
        <f>Filter_Kriterienpruefung!N14</f>
        <v>VS | Resilienz-Fähigkeiten</v>
      </c>
    </row>
    <row r="29" spans="2:9" ht="60" customHeight="1" x14ac:dyDescent="0.25">
      <c r="B29" s="354">
        <f>Filter_Kriterienpruefung!M15</f>
        <v>11</v>
      </c>
      <c r="C29" s="355" t="str">
        <f>Filter_Kriterienpruefung!O15</f>
        <v>Ökonomische Tragfähigkeit für Betreiber</v>
      </c>
      <c r="D29" s="356" t="str">
        <f>Filter_Kriterienpruefung!Q15</f>
        <v>Welchen Einfluss hat die Infrastrukturlösung auf die Stabilität des Geschäftsmodells für den dauerhaften Betrieb der beteiligten Infrastrukturen (z. B. durch Stadtwerke)? (stabilisierend = positiv)</v>
      </c>
      <c r="E29" s="305" t="s">
        <v>41</v>
      </c>
      <c r="F29" s="46"/>
      <c r="H29" s="81">
        <f>Filter_Kriterienpruefung!L15</f>
        <v>15</v>
      </c>
      <c r="I29" s="81" t="str">
        <f>Filter_Kriterienpruefung!N15</f>
        <v>WuNo | Wirtschaftlichkeit</v>
      </c>
    </row>
    <row r="30" spans="2:9" ht="60" customHeight="1" x14ac:dyDescent="0.25">
      <c r="B30" s="354" t="str">
        <f>Filter_Kriterienpruefung!M16</f>
        <v>12a</v>
      </c>
      <c r="C30" s="355" t="str">
        <f>Filter_Kriterienpruefung!O16</f>
        <v>Qualität und Quantität der Infrastrukturdienstleistung (System A)</v>
      </c>
      <c r="D30" s="356" t="str">
        <f>Filter_Kriterienpruefung!Q16</f>
        <v>Welchen Einfluss hat die Infrastrukturlösung auf die den Nutzern potenziell zur Verfügung stehende Menge und Beschaffenheit der Infrastrukturdienstleistung im System A? (höhere Menge bzw. Qualität = positiv)</v>
      </c>
      <c r="E30" s="305" t="s">
        <v>41</v>
      </c>
      <c r="F30" s="46"/>
      <c r="H30" s="81">
        <f>Filter_Kriterienpruefung!L16</f>
        <v>16</v>
      </c>
      <c r="I30" s="81" t="str">
        <f>Filter_Kriterienpruefung!N16</f>
        <v>WuNo | Nutzerorientierung</v>
      </c>
    </row>
    <row r="31" spans="2:9" ht="60" customHeight="1" x14ac:dyDescent="0.25">
      <c r="B31" s="354" t="str">
        <f>Filter_Kriterienpruefung!M17</f>
        <v>12b</v>
      </c>
      <c r="C31" s="355" t="str">
        <f>Filter_Kriterienpruefung!O17</f>
        <v>Qualität und Quantität der Infrastrukturdienstleistung (System B)</v>
      </c>
      <c r="D31" s="356" t="str">
        <f>Filter_Kriterienpruefung!Q17</f>
        <v>Welchen Einfluss hat die Infrastrukturlösung auf die den Nutzern potenziell zur Verfügung stehende Menge und Beschaffenheit der Infrastrukturdienstleistung im System B? (höhere Menge bzw. Qualität = positiv)</v>
      </c>
      <c r="E31" s="305" t="s">
        <v>41</v>
      </c>
      <c r="F31" s="46"/>
      <c r="H31" s="81">
        <f>Filter_Kriterienpruefung!L17</f>
        <v>17</v>
      </c>
      <c r="I31" s="81" t="str">
        <f>Filter_Kriterienpruefung!N17</f>
        <v>WuNo | Nutzerorientierung</v>
      </c>
    </row>
    <row r="32" spans="2:9" ht="60" customHeight="1" x14ac:dyDescent="0.25">
      <c r="B32" s="354">
        <f>Filter_Kriterienpruefung!M18</f>
        <v>13</v>
      </c>
      <c r="C32" s="355" t="str">
        <f>Filter_Kriterienpruefung!O18</f>
        <v>Investitionsbedarf für Nutzer</v>
      </c>
      <c r="D32" s="356" t="str">
        <f>Filter_Kriterienpruefung!Q18</f>
        <v>Müssen Nutzer/Kunden investieren, um die Infrastrukturdienstleistung in beabsichtigter Weise (Leistung, Effizienz) nutzen zu können? (Verringerung = positiv)</v>
      </c>
      <c r="E32" s="305" t="s">
        <v>41</v>
      </c>
      <c r="F32" s="46"/>
      <c r="H32" s="81">
        <f>Filter_Kriterienpruefung!L18</f>
        <v>18</v>
      </c>
      <c r="I32" s="81" t="str">
        <f>Filter_Kriterienpruefung!N18</f>
        <v>WuNo | Nutzerorientierung</v>
      </c>
    </row>
    <row r="33" spans="2:9" ht="60" customHeight="1" x14ac:dyDescent="0.25">
      <c r="B33" s="354">
        <f>Filter_Kriterienpruefung!M19</f>
        <v>14</v>
      </c>
      <c r="C33" s="355" t="str">
        <f>Filter_Kriterienpruefung!O19</f>
        <v>Erforderliche Nutzerkompetenz</v>
      </c>
      <c r="D33" s="356" t="str">
        <f>Filter_Kriterienpruefung!Q19</f>
        <v>Müssen Nutzer/Kunden technische Kompetenzen aufbauen (z.B. für die Bedienung), um die Infrastrukturdienstleistung in beabsichtigter Weise nutzen zu können? (weniger Bedarf = positiv)</v>
      </c>
      <c r="E33" s="305" t="s">
        <v>41</v>
      </c>
      <c r="F33" s="46"/>
      <c r="H33" s="81">
        <f>Filter_Kriterienpruefung!L19</f>
        <v>19</v>
      </c>
      <c r="I33" s="81" t="str">
        <f>Filter_Kriterienpruefung!N19</f>
        <v>WuNo | Nutzerorientierung</v>
      </c>
    </row>
    <row r="34" spans="2:9" ht="60" customHeight="1" x14ac:dyDescent="0.25">
      <c r="B34" s="354" t="str">
        <f>Filter_Kriterienpruefung!M20</f>
        <v>15a</v>
      </c>
      <c r="C34" s="355" t="str">
        <f>Filter_Kriterienpruefung!O20</f>
        <v>Endverbraucherpreis (System A)</v>
      </c>
      <c r="D34" s="356" t="str">
        <f>Filter_Kriterienpruefung!Q20</f>
        <v>Welchen Einfluss hat die Infrastrukturlösung auf den Endverbraucherpreis der Infrastrukturdienstleistung von System A? (niedrigerer Preis =  positiv)</v>
      </c>
      <c r="E34" s="305" t="s">
        <v>41</v>
      </c>
      <c r="F34" s="46"/>
      <c r="H34" s="81">
        <f>Filter_Kriterienpruefung!L20</f>
        <v>20</v>
      </c>
      <c r="I34" s="81" t="str">
        <f>Filter_Kriterienpruefung!N20</f>
        <v>WuNo | Nutzerorientierung</v>
      </c>
    </row>
    <row r="35" spans="2:9" ht="60" customHeight="1" x14ac:dyDescent="0.25">
      <c r="B35" s="354" t="str">
        <f>Filter_Kriterienpruefung!M21</f>
        <v>15b</v>
      </c>
      <c r="C35" s="355" t="str">
        <f>Filter_Kriterienpruefung!O21</f>
        <v>Endverbraucherpreis (System B)</v>
      </c>
      <c r="D35" s="356" t="str">
        <f>Filter_Kriterienpruefung!Q21</f>
        <v>Welchen Einfluss hat die Infrastrukturlösung auf den Endverbraucherpreis der Infrastrukturdienstleistung von System B? (niedrigerer Preis = positiv)</v>
      </c>
      <c r="E35" s="305" t="s">
        <v>41</v>
      </c>
      <c r="F35" s="46"/>
      <c r="H35" s="81">
        <f>Filter_Kriterienpruefung!L21</f>
        <v>21</v>
      </c>
      <c r="I35" s="81" t="str">
        <f>Filter_Kriterienpruefung!N21</f>
        <v>WuNo | Nutzerorientierung</v>
      </c>
    </row>
    <row r="36" spans="2:9" ht="60" customHeight="1" x14ac:dyDescent="0.25">
      <c r="B36" s="354">
        <f>Filter_Kriterienpruefung!M22</f>
        <v>16</v>
      </c>
      <c r="C36" s="355" t="str">
        <f>Filter_Kriterienpruefung!O22</f>
        <v>Primärenergieverbrauch</v>
      </c>
      <c r="D36" s="356" t="str">
        <f>Filter_Kriterienpruefung!Q22</f>
        <v>Welchen Einfluss hat die Infrastrukturlösung auf den Primärenergieverbrauch des Gesamtsystems? (niedrigerer Verbrauch = positiv)</v>
      </c>
      <c r="E36" s="305" t="s">
        <v>41</v>
      </c>
      <c r="F36" s="46"/>
      <c r="H36" s="81">
        <f>Filter_Kriterienpruefung!L22</f>
        <v>22</v>
      </c>
      <c r="I36" s="81" t="str">
        <f>Filter_Kriterienpruefung!N22</f>
        <v>Rsch | Energie</v>
      </c>
    </row>
    <row r="37" spans="2:9" ht="60" customHeight="1" x14ac:dyDescent="0.25">
      <c r="B37" s="354">
        <f>Filter_Kriterienpruefung!M23</f>
        <v>17</v>
      </c>
      <c r="C37" s="355" t="str">
        <f>Filter_Kriterienpruefung!O23</f>
        <v xml:space="preserve">Endenergieverbrauch </v>
      </c>
      <c r="D37" s="356" t="str">
        <f>Filter_Kriterienpruefung!Q23</f>
        <v>Welchen Einfluss hat die Infrastrukturlösung auf den Endenergieverbrauch des Gesamtsystems? (niedrigerer Verbrauch = positiv)</v>
      </c>
      <c r="E37" s="305" t="s">
        <v>41</v>
      </c>
      <c r="F37" s="46"/>
      <c r="H37" s="81">
        <f>Filter_Kriterienpruefung!L23</f>
        <v>23</v>
      </c>
      <c r="I37" s="81" t="str">
        <f>Filter_Kriterienpruefung!N23</f>
        <v>Rsch | Energie</v>
      </c>
    </row>
    <row r="38" spans="2:9" ht="60" customHeight="1" x14ac:dyDescent="0.25">
      <c r="B38" s="354">
        <f>Filter_Kriterienpruefung!M24</f>
        <v>18</v>
      </c>
      <c r="C38" s="355" t="str">
        <f>Filter_Kriterienpruefung!O24</f>
        <v>Flächeninanspruchnahme</v>
      </c>
      <c r="D38" s="356" t="str">
        <f>Filter_Kriterienpruefung!Q24</f>
        <v>Welchen Einfluss hat die Infrastrukturlösung auf die Flächeninanspruchnahme für Bau und Betrieb der Systeme für die Erzeugung und Bereitstellung der Infrastrukturdienstleistung? (weniger Flächeninanspruchnahme = positiv)</v>
      </c>
      <c r="E38" s="305" t="s">
        <v>41</v>
      </c>
      <c r="F38" s="46"/>
      <c r="H38" s="81">
        <f>Filter_Kriterienpruefung!L24</f>
        <v>24</v>
      </c>
      <c r="I38" s="81" t="str">
        <f>Filter_Kriterienpruefung!N24</f>
        <v>Rsch | Fläche und Boden</v>
      </c>
    </row>
    <row r="39" spans="2:9" ht="60" customHeight="1" x14ac:dyDescent="0.25">
      <c r="B39" s="354">
        <f>Filter_Kriterienpruefung!M25</f>
        <v>19</v>
      </c>
      <c r="C39" s="355" t="str">
        <f>Filter_Kriterienpruefung!O25</f>
        <v>Schädliche Bodenveränderungen</v>
      </c>
      <c r="D39" s="356" t="str">
        <f>Filter_Kriterienpruefung!Q25</f>
        <v>Welchen Einfluss hat die Infrastrukturlösung auf das Ausmaß schädlicher Bodenveränderungen (z. B. durch Abgrabungen, Versiegelung ...), die für die Erzeugung und Bereitstellung der Infrastrukturdienstleistung erforderlich werden? (weniger schädliche Bodenveränderungen = positiv)</v>
      </c>
      <c r="E39" s="305" t="s">
        <v>41</v>
      </c>
      <c r="F39" s="46"/>
      <c r="H39" s="81">
        <f>Filter_Kriterienpruefung!L25</f>
        <v>25</v>
      </c>
      <c r="I39" s="81" t="str">
        <f>Filter_Kriterienpruefung!N25</f>
        <v>Rsch | Fläche und Boden</v>
      </c>
    </row>
    <row r="40" spans="2:9" ht="60" customHeight="1" x14ac:dyDescent="0.25">
      <c r="B40" s="354">
        <f>Filter_Kriterienpruefung!M26</f>
        <v>20</v>
      </c>
      <c r="C40" s="355" t="str">
        <f>Filter_Kriterienpruefung!O26</f>
        <v>Rohstoffbedarf</v>
      </c>
      <c r="D40" s="356" t="str">
        <f>Filter_Kriterienpruefung!Q26</f>
        <v>Welchen Einfluss hat die Infrastrukturlösung auf den Rohstoffbedarf für den Bau der Anlagen und die Erzeugung und Bereitstellung der Infrastrukturdienstleistung? (weniger Rohstoffbedarf = positiv)</v>
      </c>
      <c r="E40" s="305" t="s">
        <v>41</v>
      </c>
      <c r="F40" s="46"/>
      <c r="H40" s="81">
        <f>Filter_Kriterienpruefung!L26</f>
        <v>26</v>
      </c>
      <c r="I40" s="81" t="str">
        <f>Filter_Kriterienpruefung!N26</f>
        <v>Rsch | Rohstoffe</v>
      </c>
    </row>
    <row r="41" spans="2:9" ht="60" customHeight="1" x14ac:dyDescent="0.25">
      <c r="B41" s="354">
        <f>Filter_Kriterienpruefung!M27</f>
        <v>21</v>
      </c>
      <c r="C41" s="355" t="str">
        <f>Filter_Kriterienpruefung!O27</f>
        <v>Abhängigkeit von kritischen Rohstoffen</v>
      </c>
      <c r="D41" s="356" t="str">
        <f>Filter_Kriterienpruefung!Q27</f>
        <v>Welchen Einfluss hat die Infrastrukturlösung auf die Abhängigkeit der Infrastrukturdienstleistung von kritischen Rohstoffen? (weniger Bedarf/Abhängigkeit = positiv)</v>
      </c>
      <c r="E41" s="305" t="s">
        <v>41</v>
      </c>
      <c r="F41" s="46"/>
      <c r="H41" s="81">
        <f>Filter_Kriterienpruefung!L27</f>
        <v>27</v>
      </c>
      <c r="I41" s="81" t="str">
        <f>Filter_Kriterienpruefung!N27</f>
        <v>Rsch | Rohstoffe</v>
      </c>
    </row>
    <row r="42" spans="2:9" ht="60" customHeight="1" x14ac:dyDescent="0.25">
      <c r="B42" s="354">
        <f>Filter_Kriterienpruefung!M28</f>
        <v>22</v>
      </c>
      <c r="C42" s="355" t="str">
        <f>Filter_Kriterienpruefung!O28</f>
        <v>Wasserverbrauch</v>
      </c>
      <c r="D42" s="356" t="str">
        <f>Filter_Kriterienpruefung!Q28</f>
        <v>Welchen Einfluss hat die Infrastrukturlösung auf den Wasserverbrauch zur Erzeugung und Bereitstellung der Infrastrukturdienstleistung? (weniger Wasserverbrauch = positiv)</v>
      </c>
      <c r="E42" s="305" t="s">
        <v>41</v>
      </c>
      <c r="F42" s="46"/>
      <c r="H42" s="81">
        <f>Filter_Kriterienpruefung!L28</f>
        <v>28</v>
      </c>
      <c r="I42" s="81" t="str">
        <f>Filter_Kriterienpruefung!N28</f>
        <v>Rsch | Wasser und Gewässer</v>
      </c>
    </row>
    <row r="43" spans="2:9" ht="60" customHeight="1" x14ac:dyDescent="0.25">
      <c r="B43" s="354">
        <f>Filter_Kriterienpruefung!M29</f>
        <v>23</v>
      </c>
      <c r="C43" s="355" t="str">
        <f>Filter_Kriterienpruefung!O29</f>
        <v>Gewässerqualität</v>
      </c>
      <c r="D43" s="356" t="str">
        <f>Filter_Kriterienpruefung!Q29</f>
        <v>Welchen Einfluss hat die Infrastrukturlösung auf die Qualität von Oberflächenwasser und/oder Grundwasser vor Ort? (höhere Qualität = positiv)</v>
      </c>
      <c r="E43" s="305" t="s">
        <v>41</v>
      </c>
      <c r="F43" s="46"/>
      <c r="H43" s="81">
        <f>Filter_Kriterienpruefung!L29</f>
        <v>29</v>
      </c>
      <c r="I43" s="81" t="str">
        <f>Filter_Kriterienpruefung!N29</f>
        <v>Rsch | Wasser und Gewässer</v>
      </c>
    </row>
    <row r="44" spans="2:9" ht="60" customHeight="1" x14ac:dyDescent="0.25">
      <c r="B44" s="354">
        <f>Filter_Kriterienpruefung!M30</f>
        <v>24</v>
      </c>
      <c r="C44" s="355" t="str">
        <f>Filter_Kriterienpruefung!O30</f>
        <v>Treibhausgasemissionen</v>
      </c>
      <c r="D44" s="356" t="str">
        <f>Filter_Kriterienpruefung!Q30</f>
        <v>Welchen Einfluss hat die Infrastrukturlösung auf die Emission von Treibhausgasen? (weniger Emission = positiv)</v>
      </c>
      <c r="E44" s="305" t="s">
        <v>41</v>
      </c>
      <c r="F44" s="46"/>
      <c r="H44" s="81">
        <f>Filter_Kriterienpruefung!L30</f>
        <v>30</v>
      </c>
      <c r="I44" s="81" t="str">
        <f>Filter_Kriterienpruefung!N30</f>
        <v>Rsch | Emissionen und Abfall</v>
      </c>
    </row>
    <row r="45" spans="2:9" ht="60" customHeight="1" x14ac:dyDescent="0.25">
      <c r="B45" s="354">
        <f>Filter_Kriterienpruefung!M31</f>
        <v>25</v>
      </c>
      <c r="C45" s="355" t="str">
        <f>Filter_Kriterienpruefung!O31</f>
        <v>Emissionen umwelt- und gesundheitsgefährdender Stoffe in Gewässer, Luft, Boden</v>
      </c>
      <c r="D45" s="356" t="str">
        <f>Filter_Kriterienpruefung!Q31</f>
        <v>Welchen Einfluss hat die Infrastrukturlösung auf die Emission umwelt- und gesundheitsgefährdender Stoffe (z. B. Feinstäube, nährstoffreichere Abwässer) durch Bau der Anlagen und die Erzeugung und Bereitstellung der Infrastrukturdienstleistung?  (weniger Emission = positiv)</v>
      </c>
      <c r="E45" s="305" t="s">
        <v>41</v>
      </c>
      <c r="F45" s="46"/>
      <c r="H45" s="81">
        <f>Filter_Kriterienpruefung!L31</f>
        <v>31</v>
      </c>
      <c r="I45" s="81" t="str">
        <f>Filter_Kriterienpruefung!N31</f>
        <v>Rsch | Emissionen und Abfall</v>
      </c>
    </row>
    <row r="46" spans="2:9" ht="60" customHeight="1" x14ac:dyDescent="0.25">
      <c r="B46" s="354">
        <f>Filter_Kriterienpruefung!M32</f>
        <v>26</v>
      </c>
      <c r="C46" s="355" t="str">
        <f>Filter_Kriterienpruefung!O32</f>
        <v>Lärmemissionen</v>
      </c>
      <c r="D46" s="356" t="str">
        <f>Filter_Kriterienpruefung!Q32</f>
        <v>Welchen Einfluss hat die Infrastrukturlösung auf die Emission von Lärm bei der Erzeugung und Bereitstellung der Infrastrukturdienstleistung?  (weniger Emission = positiv)</v>
      </c>
      <c r="E46" s="305" t="s">
        <v>41</v>
      </c>
      <c r="F46" s="46"/>
      <c r="H46" s="81">
        <f>Filter_Kriterienpruefung!L32</f>
        <v>32</v>
      </c>
      <c r="I46" s="81" t="str">
        <f>Filter_Kriterienpruefung!N32</f>
        <v>Rsch | Emissionen und Abfall</v>
      </c>
    </row>
    <row r="47" spans="2:9" ht="60" customHeight="1" x14ac:dyDescent="0.25">
      <c r="B47" s="354">
        <f>Filter_Kriterienpruefung!M33</f>
        <v>27</v>
      </c>
      <c r="C47" s="355" t="str">
        <f>Filter_Kriterienpruefung!O33</f>
        <v>Abfallaufkommen</v>
      </c>
      <c r="D47" s="356" t="str">
        <f>Filter_Kriterienpruefung!Q33</f>
        <v>Welchen Einfluss hat die Infrastrukturlösung auf das Abfallaufkommen bei der Erzeugung und Bereitstellung der Infrastrukturdienstleistung?  (weniger Abfall = positiv)</v>
      </c>
      <c r="E47" s="305" t="s">
        <v>41</v>
      </c>
      <c r="F47" s="46"/>
      <c r="H47" s="81">
        <f>Filter_Kriterienpruefung!L33</f>
        <v>33</v>
      </c>
      <c r="I47" s="81" t="str">
        <f>Filter_Kriterienpruefung!N33</f>
        <v>Rsch | Emissionen und Abfall</v>
      </c>
    </row>
    <row r="48" spans="2:9" ht="60" customHeight="1" x14ac:dyDescent="0.25">
      <c r="B48" s="354">
        <f>Filter_Kriterienpruefung!M34</f>
        <v>28</v>
      </c>
      <c r="C48" s="355" t="str">
        <f>Filter_Kriterienpruefung!O34</f>
        <v xml:space="preserve">Besonders geschützte Lebensräume und Arten </v>
      </c>
      <c r="D48" s="356" t="str">
        <f>Filter_Kriterienpruefung!Q34</f>
        <v>Welchen Einfluss hat die Infrastrukturlösung auf die Größe und Qualität seltener Lebensräume bzw. auf die Verbreitung bzw. die Vitalität von Populationen seltener Tier-/ Pflanzenarten vor Ort?  (Verbesserung der Lebensraumqualität = positiv)</v>
      </c>
      <c r="E48" s="305" t="s">
        <v>41</v>
      </c>
      <c r="F48" s="46"/>
      <c r="H48" s="81">
        <f>Filter_Kriterienpruefung!L34</f>
        <v>34</v>
      </c>
      <c r="I48" s="81" t="str">
        <f>Filter_Kriterienpruefung!N34</f>
        <v>Rsch | Lebensräume und Arten</v>
      </c>
    </row>
    <row r="49" spans="2:23" ht="60" customHeight="1" x14ac:dyDescent="0.25">
      <c r="B49" s="354">
        <f>Filter_Kriterienpruefung!M35</f>
        <v>29</v>
      </c>
      <c r="C49" s="355" t="str">
        <f>Filter_Kriterienpruefung!O35</f>
        <v>Alternative Flächenpotenziale</v>
      </c>
      <c r="D49" s="356" t="str">
        <f>Filter_Kriterienpruefung!Q35</f>
        <v>Fallspezifisch zu definierendes Kriterium</v>
      </c>
      <c r="E49" s="305" t="s">
        <v>41</v>
      </c>
      <c r="F49" s="46"/>
      <c r="H49" s="81">
        <f>Filter_Kriterienpruefung!L35</f>
        <v>35</v>
      </c>
      <c r="I49" s="81" t="str">
        <f>Filter_Kriterienpruefung!N35</f>
        <v>Rsch | Nicht stoffgebundene Potenziale</v>
      </c>
    </row>
    <row r="50" spans="2:23" ht="60" customHeight="1" x14ac:dyDescent="0.25">
      <c r="B50" s="354" t="str">
        <f>Filter_Kriterienpruefung!M36</f>
        <v/>
      </c>
      <c r="C50" s="355" t="str">
        <f>Filter_Kriterienpruefung!O36</f>
        <v/>
      </c>
      <c r="D50" s="356" t="str">
        <f>Filter_Kriterienpruefung!Q36</f>
        <v/>
      </c>
      <c r="E50" s="305" t="s">
        <v>41</v>
      </c>
      <c r="F50" s="46"/>
      <c r="H50" s="81" t="str">
        <f>Filter_Kriterienpruefung!L36</f>
        <v/>
      </c>
      <c r="I50" s="81" t="str">
        <f>Filter_Kriterienpruefung!N36</f>
        <v/>
      </c>
    </row>
    <row r="51" spans="2:23" ht="60" customHeight="1" x14ac:dyDescent="0.25">
      <c r="B51" s="354" t="str">
        <f>Filter_Kriterienpruefung!M37</f>
        <v/>
      </c>
      <c r="C51" s="355" t="str">
        <f>Filter_Kriterienpruefung!O37</f>
        <v/>
      </c>
      <c r="D51" s="356" t="str">
        <f>Filter_Kriterienpruefung!Q37</f>
        <v/>
      </c>
      <c r="E51" s="305" t="s">
        <v>41</v>
      </c>
      <c r="F51" s="46"/>
      <c r="H51" s="81" t="str">
        <f>Filter_Kriterienpruefung!L37</f>
        <v/>
      </c>
      <c r="I51" s="81" t="str">
        <f>Filter_Kriterienpruefung!N37</f>
        <v/>
      </c>
    </row>
    <row r="52" spans="2:23" ht="60" customHeight="1" x14ac:dyDescent="0.25">
      <c r="B52" s="354" t="str">
        <f>Filter_Kriterienpruefung!M38</f>
        <v/>
      </c>
      <c r="C52" s="355" t="str">
        <f>Filter_Kriterienpruefung!O38</f>
        <v/>
      </c>
      <c r="D52" s="356" t="str">
        <f>Filter_Kriterienpruefung!Q38</f>
        <v/>
      </c>
      <c r="E52" s="305" t="s">
        <v>41</v>
      </c>
      <c r="F52" s="46"/>
      <c r="H52" s="81" t="str">
        <f>Filter_Kriterienpruefung!L38</f>
        <v/>
      </c>
      <c r="I52" s="81" t="str">
        <f>Filter_Kriterienpruefung!N38</f>
        <v/>
      </c>
    </row>
    <row r="53" spans="2:23" ht="60" customHeight="1" x14ac:dyDescent="0.25">
      <c r="B53" s="354" t="str">
        <f>Filter_Kriterienpruefung!M39</f>
        <v/>
      </c>
      <c r="C53" s="355" t="str">
        <f>Filter_Kriterienpruefung!O39</f>
        <v/>
      </c>
      <c r="D53" s="356" t="str">
        <f>Filter_Kriterienpruefung!Q39</f>
        <v/>
      </c>
      <c r="E53" s="305" t="s">
        <v>40</v>
      </c>
      <c r="F53" s="46"/>
      <c r="H53" s="81" t="str">
        <f>Filter_Kriterienpruefung!L39</f>
        <v/>
      </c>
      <c r="I53" s="81" t="str">
        <f>Filter_Kriterienpruefung!N39</f>
        <v/>
      </c>
    </row>
    <row r="54" spans="2:23" ht="60" customHeight="1" x14ac:dyDescent="0.25">
      <c r="B54" s="354" t="str">
        <f>Filter_Kriterienpruefung!M40</f>
        <v/>
      </c>
      <c r="C54" s="355" t="str">
        <f>Filter_Kriterienpruefung!O40</f>
        <v/>
      </c>
      <c r="D54" s="356" t="str">
        <f>Filter_Kriterienpruefung!Q40</f>
        <v/>
      </c>
      <c r="E54" s="305" t="s">
        <v>40</v>
      </c>
      <c r="F54" s="46"/>
      <c r="H54" s="81" t="str">
        <f>Filter_Kriterienpruefung!L40</f>
        <v/>
      </c>
      <c r="I54" s="81" t="str">
        <f>Filter_Kriterienpruefung!N40</f>
        <v/>
      </c>
    </row>
    <row r="55" spans="2:23" ht="60" customHeight="1" x14ac:dyDescent="0.25">
      <c r="B55" s="354" t="str">
        <f>Filter_Kriterienpruefung!M41</f>
        <v/>
      </c>
      <c r="C55" s="355" t="str">
        <f>Filter_Kriterienpruefung!O41</f>
        <v/>
      </c>
      <c r="D55" s="356" t="str">
        <f>Filter_Kriterienpruefung!Q41</f>
        <v/>
      </c>
      <c r="E55" s="305" t="s">
        <v>41</v>
      </c>
      <c r="F55" s="46"/>
      <c r="H55" s="81" t="str">
        <f>Filter_Kriterienpruefung!L41</f>
        <v/>
      </c>
      <c r="I55" s="81" t="str">
        <f>Filter_Kriterienpruefung!N41</f>
        <v/>
      </c>
    </row>
    <row r="56" spans="2:23" s="47" customFormat="1" ht="5.0999999999999996" customHeight="1" x14ac:dyDescent="0.25">
      <c r="D56" s="48"/>
      <c r="E56" s="49"/>
      <c r="F56" s="50"/>
      <c r="H56" s="64"/>
      <c r="I56" s="64"/>
      <c r="V56" s="64"/>
      <c r="W56" s="64"/>
    </row>
    <row r="57" spans="2:23" x14ac:dyDescent="0.25">
      <c r="C57" s="94" t="s">
        <v>93</v>
      </c>
    </row>
    <row r="58" spans="2:23" x14ac:dyDescent="0.25">
      <c r="V58" s="66" t="s">
        <v>47</v>
      </c>
    </row>
    <row r="59" spans="2:23" x14ac:dyDescent="0.25">
      <c r="V59" s="24" t="s">
        <v>38</v>
      </c>
      <c r="W59" s="24" t="s">
        <v>37</v>
      </c>
    </row>
    <row r="60" spans="2:23" ht="45" x14ac:dyDescent="0.25">
      <c r="V60" s="67">
        <v>-2</v>
      </c>
      <c r="W60" s="68" t="s">
        <v>11</v>
      </c>
    </row>
    <row r="61" spans="2:23" ht="45" x14ac:dyDescent="0.25">
      <c r="V61" s="69">
        <v>-1</v>
      </c>
      <c r="W61" s="68" t="s">
        <v>12</v>
      </c>
    </row>
    <row r="62" spans="2:23" ht="45" x14ac:dyDescent="0.25">
      <c r="V62" s="69">
        <v>0</v>
      </c>
      <c r="W62" s="68" t="s">
        <v>10</v>
      </c>
    </row>
    <row r="63" spans="2:23" ht="45" x14ac:dyDescent="0.25">
      <c r="V63" s="69">
        <v>1</v>
      </c>
      <c r="W63" s="68" t="s">
        <v>13</v>
      </c>
    </row>
    <row r="64" spans="2:23" ht="45" x14ac:dyDescent="0.25">
      <c r="V64" s="69">
        <v>2</v>
      </c>
      <c r="W64" s="68" t="s">
        <v>14</v>
      </c>
    </row>
  </sheetData>
  <sheetProtection algorithmName="SHA-512" hashValue="75KUjEJExDj79RowpUbybR6gVfeAZyneJWrIUKyE02UO/Iow4UtrUKWf5wsYSFGONWTOKIR53vKTyocu38q42A==" saltValue="gmI8R0LkfJVrwuZGbctN6w==" spinCount="100000" sheet="1" objects="1" selectLockedCells="1"/>
  <mergeCells count="3">
    <mergeCell ref="B11:E11"/>
    <mergeCell ref="B8:H8"/>
    <mergeCell ref="B13:C13"/>
  </mergeCells>
  <phoneticPr fontId="12" type="noConversion"/>
  <pageMargins left="0.70866141732283472" right="0.70866141732283472" top="0.78740157480314965" bottom="0.78740157480314965" header="0.31496062992125984" footer="0.31496062992125984"/>
  <pageSetup paperSize="9" scale="2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8" id="{3283B903-B81C-4375-B458-079AFEE9E731}">
            <xm:f>$E15=DROPDOWN!$G$9</xm:f>
            <x14:dxf>
              <font>
                <b/>
                <i val="0"/>
              </font>
            </x14:dxf>
          </x14:cfRule>
          <xm:sqref>C15:D16 C18:D54 E15:E54</xm:sqref>
        </x14:conditionalFormatting>
        <x14:conditionalFormatting xmlns:xm="http://schemas.microsoft.com/office/excel/2006/main">
          <x14:cfRule type="expression" priority="7" id="{D9760459-E821-45C3-A19A-736701530255}">
            <xm:f>$E17=DROPDOWN!$G$9</xm:f>
            <x14:dxf>
              <font>
                <b/>
                <i val="0"/>
              </font>
            </x14:dxf>
          </x14:cfRule>
          <xm:sqref>C17:D17</xm:sqref>
        </x14:conditionalFormatting>
        <x14:conditionalFormatting xmlns:xm="http://schemas.microsoft.com/office/excel/2006/main">
          <x14:cfRule type="expression" priority="6" id="{88EC9F7E-C927-483A-9F05-D44F4E1CB236}">
            <xm:f>$E55=DROPDOWN!$G$9</xm:f>
            <x14:dxf>
              <font>
                <b/>
                <i val="0"/>
              </font>
            </x14:dxf>
          </x14:cfRule>
          <xm:sqref>C55:E55</xm:sqref>
        </x14:conditionalFormatting>
        <x14:conditionalFormatting xmlns:xm="http://schemas.microsoft.com/office/excel/2006/main">
          <x14:cfRule type="expression" priority="4" id="{9E2EA653-E060-4C4B-98DF-B6749A3ADC98}">
            <xm:f>COUNT(Filter_Kriterienpruefung!$L1)=0</xm:f>
            <x14:dxf>
              <font>
                <color theme="0"/>
              </font>
              <fill>
                <patternFill patternType="none">
                  <bgColor auto="1"/>
                </patternFill>
              </fill>
            </x14:dxf>
          </x14:cfRule>
          <xm:sqref>E15:E55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DROPDOWN!$D$8:$D$13</xm:f>
          </x14:formula1>
          <xm:sqref>F15:F55</xm:sqref>
        </x14:dataValidation>
        <x14:dataValidation type="list" allowBlank="1" showInputMessage="1" showErrorMessage="1" xr:uid="{00000000-0002-0000-0700-000001000000}">
          <x14:formula1>
            <xm:f>DROPDOWN!$G$8:$G$9</xm:f>
          </x14:formula1>
          <xm:sqref>E15:E55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7">
    <tabColor rgb="FFFFFF00"/>
  </sheetPr>
  <dimension ref="A1:T43"/>
  <sheetViews>
    <sheetView workbookViewId="0">
      <selection activeCell="N15" sqref="N15"/>
    </sheetView>
  </sheetViews>
  <sheetFormatPr baseColWidth="10" defaultColWidth="10.85546875" defaultRowHeight="15" x14ac:dyDescent="0.25"/>
  <cols>
    <col min="1" max="1" width="4.85546875" style="27" customWidth="1"/>
    <col min="2" max="2" width="18" style="27" customWidth="1"/>
    <col min="3" max="3" width="5.42578125" style="27" customWidth="1"/>
    <col min="4" max="4" width="5.140625" style="27" customWidth="1"/>
    <col min="5" max="5" width="2.140625" style="38" customWidth="1"/>
    <col min="6" max="6" width="8.28515625" style="27" customWidth="1"/>
    <col min="7" max="7" width="26.140625" style="27" customWidth="1"/>
    <col min="8" max="8" width="27.5703125" style="27" customWidth="1"/>
    <col min="9" max="9" width="4" style="27" customWidth="1"/>
    <col min="10" max="10" width="4.140625" style="27" customWidth="1"/>
    <col min="11" max="11" width="3.140625" style="38" customWidth="1"/>
    <col min="12" max="12" width="8.85546875" style="27" customWidth="1"/>
    <col min="13" max="13" width="5.5703125" style="27" customWidth="1"/>
    <col min="14" max="14" width="32.140625" style="27" customWidth="1"/>
    <col min="15" max="15" width="41.140625" style="27" customWidth="1"/>
    <col min="16" max="16" width="25.140625" style="27" customWidth="1"/>
    <col min="17" max="17" width="39.140625" style="27" customWidth="1"/>
    <col min="18" max="16384" width="10.85546875" style="27"/>
  </cols>
  <sheetData>
    <row r="1" spans="1:18" x14ac:dyDescent="0.25">
      <c r="A1" s="27">
        <f>Schritt3_KriterienSonderauswahl!H15</f>
        <v>1</v>
      </c>
      <c r="B1" s="27" t="str">
        <f>Schritt3_KriterienSonderauswahl!E15</f>
        <v>ja</v>
      </c>
      <c r="C1" s="27">
        <f>IF(OR(B1=DROPDOWN!$G$9),1,0)</f>
        <v>1</v>
      </c>
      <c r="D1" s="27">
        <f>C1</f>
        <v>1</v>
      </c>
      <c r="F1" s="27">
        <f t="shared" ref="F1:F41" si="0">IF(ROW(A1)&gt;MAX(D:D),"",INDEX(A:A,MATCH(ROW(A1),D:D,0)))</f>
        <v>1</v>
      </c>
      <c r="L1" s="232">
        <f>F1</f>
        <v>1</v>
      </c>
      <c r="M1" s="27" t="str">
        <f>IFERROR(INDEX(Filter_Kriterienpruefung!M$1:M$41,MATCH($L1,Filter_Kriterienpruefung!$L$1:$L$41,0)),"")</f>
        <v>1a</v>
      </c>
      <c r="N1" s="27" t="str">
        <f>IFERROR(INDEX(Filter_Kriterienpruefung!N$1:N$41,MATCH($L1,Filter_Kriterienpruefung!$L$1:$L$41,0)),"")</f>
        <v>VS | Leistungsfähigkeit</v>
      </c>
      <c r="O1" s="27" t="str">
        <f>IFERROR(INDEX(Filter_Kriterienpruefung!O$1:O$41,MATCH($L1,Filter_Kriterienpruefung!$L$1:$L$41,0)),"")</f>
        <v>Leistungsfähigkeit (System A)</v>
      </c>
      <c r="P1" s="27" t="str">
        <f>IFERROR(INDEX(Filter_Kriterienpruefung!P$1:P$41,MATCH($L1,Filter_Kriterienpruefung!$L$1:$L$41,0)),"")</f>
        <v>Auswirkung der Infrastrukturlösung auf die grundsätzliche Eignung des Systems, die definierte Dienstleistung in angestrebter Qualität und Quantität zu erbringen.</v>
      </c>
      <c r="Q1" s="27" t="str">
        <f>IFERROR(INDEX(Filter_Kriterienpruefung!Q$1:Q$41,MATCH($L1,Filter_Kriterienpruefung!$L$1:$L$41,0)),"")</f>
        <v>Wie wirkt sich die Infrastrukturlösung auf die Fähigkeit des Systems A aus, die vorgesehene Infrastruktur-Dienstleistung sicher zu erbringen? (leistungsfähiger = positiv)</v>
      </c>
      <c r="R1" s="27" t="str">
        <f>IFERROR(INDEX(Filter_Kriterienpruefung!R$1:R$41,MATCH($L1,Filter_Kriterienpruefung!$L$1:$L$41,0)),"")</f>
        <v>relevant</v>
      </c>
    </row>
    <row r="2" spans="1:18" x14ac:dyDescent="0.25">
      <c r="A2" s="27">
        <f>Schritt3_KriterienSonderauswahl!H16</f>
        <v>2</v>
      </c>
      <c r="B2" s="27" t="str">
        <f>Schritt3_KriterienSonderauswahl!E16</f>
        <v>ja</v>
      </c>
      <c r="C2" s="27">
        <f>IF(OR(B2=DROPDOWN!$G$9),1,0)</f>
        <v>1</v>
      </c>
      <c r="D2" s="28">
        <f>D1+C2</f>
        <v>2</v>
      </c>
      <c r="E2" s="39"/>
      <c r="F2" s="27">
        <f t="shared" si="0"/>
        <v>2</v>
      </c>
      <c r="L2" s="232">
        <f t="shared" ref="L2:L41" si="1">F2</f>
        <v>2</v>
      </c>
      <c r="M2" s="27" t="str">
        <f>IFERROR(INDEX(Filter_Kriterienpruefung!M$1:M$41,MATCH($L2,Filter_Kriterienpruefung!$L$1:$L$41,0)),"")</f>
        <v>1b</v>
      </c>
      <c r="N2" s="27" t="str">
        <f>IFERROR(INDEX(Filter_Kriterienpruefung!N$1:N$41,MATCH($L2,Filter_Kriterienpruefung!$L$1:$L$41,0)),"")</f>
        <v>VS | Leistungsfähigkeit</v>
      </c>
      <c r="O2" s="27" t="str">
        <f>IFERROR(INDEX(Filter_Kriterienpruefung!O$1:O$41,MATCH($L2,Filter_Kriterienpruefung!$L$1:$L$41,0)),"")</f>
        <v>Leistungsfähigkeit (System B)</v>
      </c>
      <c r="P2" s="27" t="str">
        <f>IFERROR(INDEX(Filter_Kriterienpruefung!P$1:P$41,MATCH($L2,Filter_Kriterienpruefung!$L$1:$L$41,0)),"")</f>
        <v>Auswirkung der Infrastrukturlösung auf die grundsätzliche Eignung des Systems, die definierte Dienstleistung in angestrebter Qualität und Quantität zu erbringen.</v>
      </c>
      <c r="Q2" s="27" t="str">
        <f>IFERROR(INDEX(Filter_Kriterienpruefung!Q$1:Q$41,MATCH($L2,Filter_Kriterienpruefung!$L$1:$L$41,0)),"")</f>
        <v>Wie wirkt sich die Infrastrukturlösung auf die Fähigkeit des Systems B aus, die vorgesehene Infrastruktur-Dienstleistung sicher zu erbringen? (leistungsfähiger = positiv)</v>
      </c>
      <c r="R2" s="27" t="str">
        <f>IFERROR(INDEX(Filter_Kriterienpruefung!R$1:R$41,MATCH($L2,Filter_Kriterienpruefung!$L$1:$L$41,0)),"")</f>
        <v>relevant</v>
      </c>
    </row>
    <row r="3" spans="1:18" x14ac:dyDescent="0.25">
      <c r="A3" s="27">
        <f>Schritt3_KriterienSonderauswahl!H17</f>
        <v>3</v>
      </c>
      <c r="B3" s="27" t="str">
        <f>Schritt3_KriterienSonderauswahl!E17</f>
        <v>nein</v>
      </c>
      <c r="C3" s="27">
        <f>IF(OR(B3=DROPDOWN!$G$9),1,0)</f>
        <v>0</v>
      </c>
      <c r="D3" s="28">
        <f t="shared" ref="D3:D35" si="2">D2+C3</f>
        <v>2</v>
      </c>
      <c r="E3" s="39"/>
      <c r="F3" s="27" t="str">
        <f t="shared" si="0"/>
        <v/>
      </c>
      <c r="L3" s="232" t="str">
        <f t="shared" si="1"/>
        <v/>
      </c>
      <c r="M3" s="27" t="str">
        <f>IFERROR(INDEX(Filter_Kriterienpruefung!M$1:M$41,MATCH($L3,Filter_Kriterienpruefung!$L$1:$L$41,0)),"")</f>
        <v/>
      </c>
      <c r="N3" s="27" t="str">
        <f>IFERROR(INDEX(Filter_Kriterienpruefung!N$1:N$41,MATCH($L3,Filter_Kriterienpruefung!$L$1:$L$41,0)),"")</f>
        <v/>
      </c>
      <c r="O3" s="27" t="str">
        <f>IFERROR(INDEX(Filter_Kriterienpruefung!O$1:O$41,MATCH($L3,Filter_Kriterienpruefung!$L$1:$L$41,0)),"")</f>
        <v/>
      </c>
      <c r="P3" s="27" t="str">
        <f>IFERROR(INDEX(Filter_Kriterienpruefung!P$1:P$41,MATCH($L3,Filter_Kriterienpruefung!$L$1:$L$41,0)),"")</f>
        <v/>
      </c>
      <c r="Q3" s="27" t="str">
        <f>IFERROR(INDEX(Filter_Kriterienpruefung!Q$1:Q$41,MATCH($L3,Filter_Kriterienpruefung!$L$1:$L$41,0)),"")</f>
        <v/>
      </c>
      <c r="R3" s="27" t="str">
        <f>IFERROR(INDEX(Filter_Kriterienpruefung!R$1:R$41,MATCH($L3,Filter_Kriterienpruefung!$L$1:$L$41,0)),"")</f>
        <v/>
      </c>
    </row>
    <row r="4" spans="1:18" x14ac:dyDescent="0.25">
      <c r="A4" s="27">
        <f>Schritt3_KriterienSonderauswahl!H18</f>
        <v>4</v>
      </c>
      <c r="B4" s="27" t="str">
        <f>Schritt3_KriterienSonderauswahl!E18</f>
        <v>nein</v>
      </c>
      <c r="C4" s="27">
        <f>IF(OR(B4=DROPDOWN!$G$9),1,0)</f>
        <v>0</v>
      </c>
      <c r="D4" s="28">
        <f t="shared" si="2"/>
        <v>2</v>
      </c>
      <c r="E4" s="39"/>
      <c r="F4" s="27" t="str">
        <f t="shared" si="0"/>
        <v/>
      </c>
      <c r="L4" s="232" t="str">
        <f t="shared" si="1"/>
        <v/>
      </c>
      <c r="M4" s="27" t="str">
        <f>IFERROR(INDEX(Filter_Kriterienpruefung!M$1:M$41,MATCH($L4,Filter_Kriterienpruefung!$L$1:$L$41,0)),"")</f>
        <v/>
      </c>
      <c r="N4" s="27" t="str">
        <f>IFERROR(INDEX(Filter_Kriterienpruefung!N$1:N$41,MATCH($L4,Filter_Kriterienpruefung!$L$1:$L$41,0)),"")</f>
        <v/>
      </c>
      <c r="O4" s="27" t="str">
        <f>IFERROR(INDEX(Filter_Kriterienpruefung!O$1:O$41,MATCH($L4,Filter_Kriterienpruefung!$L$1:$L$41,0)),"")</f>
        <v/>
      </c>
      <c r="P4" s="27" t="str">
        <f>IFERROR(INDEX(Filter_Kriterienpruefung!P$1:P$41,MATCH($L4,Filter_Kriterienpruefung!$L$1:$L$41,0)),"")</f>
        <v/>
      </c>
      <c r="Q4" s="27" t="str">
        <f>IFERROR(INDEX(Filter_Kriterienpruefung!Q$1:Q$41,MATCH($L4,Filter_Kriterienpruefung!$L$1:$L$41,0)),"")</f>
        <v/>
      </c>
      <c r="R4" s="27" t="str">
        <f>IFERROR(INDEX(Filter_Kriterienpruefung!R$1:R$41,MATCH($L4,Filter_Kriterienpruefung!$L$1:$L$41,0)),"")</f>
        <v/>
      </c>
    </row>
    <row r="5" spans="1:18" x14ac:dyDescent="0.25">
      <c r="A5" s="27">
        <f>Schritt3_KriterienSonderauswahl!H19</f>
        <v>5</v>
      </c>
      <c r="B5" s="27" t="str">
        <f>Schritt3_KriterienSonderauswahl!E19</f>
        <v>nein</v>
      </c>
      <c r="C5" s="27">
        <f>IF(OR(B5=DROPDOWN!$G$9),1,0)</f>
        <v>0</v>
      </c>
      <c r="D5" s="28">
        <f t="shared" si="2"/>
        <v>2</v>
      </c>
      <c r="E5" s="39"/>
      <c r="F5" s="27" t="str">
        <f t="shared" si="0"/>
        <v/>
      </c>
      <c r="L5" s="232" t="str">
        <f t="shared" si="1"/>
        <v/>
      </c>
      <c r="M5" s="27" t="str">
        <f>IFERROR(INDEX(Filter_Kriterienpruefung!M$1:M$41,MATCH($L5,Filter_Kriterienpruefung!$L$1:$L$41,0)),"")</f>
        <v/>
      </c>
      <c r="N5" s="27" t="str">
        <f>IFERROR(INDEX(Filter_Kriterienpruefung!N$1:N$41,MATCH($L5,Filter_Kriterienpruefung!$L$1:$L$41,0)),"")</f>
        <v/>
      </c>
      <c r="O5" s="27" t="str">
        <f>IFERROR(INDEX(Filter_Kriterienpruefung!O$1:O$41,MATCH($L5,Filter_Kriterienpruefung!$L$1:$L$41,0)),"")</f>
        <v/>
      </c>
      <c r="P5" s="27" t="str">
        <f>IFERROR(INDEX(Filter_Kriterienpruefung!P$1:P$41,MATCH($L5,Filter_Kriterienpruefung!$L$1:$L$41,0)),"")</f>
        <v/>
      </c>
      <c r="Q5" s="27" t="str">
        <f>IFERROR(INDEX(Filter_Kriterienpruefung!Q$1:Q$41,MATCH($L5,Filter_Kriterienpruefung!$L$1:$L$41,0)),"")</f>
        <v/>
      </c>
      <c r="R5" s="27" t="str">
        <f>IFERROR(INDEX(Filter_Kriterienpruefung!R$1:R$41,MATCH($L5,Filter_Kriterienpruefung!$L$1:$L$41,0)),"")</f>
        <v/>
      </c>
    </row>
    <row r="6" spans="1:18" x14ac:dyDescent="0.25">
      <c r="A6" s="27">
        <f>Schritt3_KriterienSonderauswahl!H20</f>
        <v>6</v>
      </c>
      <c r="B6" s="27" t="str">
        <f>Schritt3_KriterienSonderauswahl!E20</f>
        <v>nein</v>
      </c>
      <c r="C6" s="27">
        <f>IF(OR(B6=DROPDOWN!$G$9),1,0)</f>
        <v>0</v>
      </c>
      <c r="D6" s="28">
        <f t="shared" si="2"/>
        <v>2</v>
      </c>
      <c r="E6" s="39"/>
      <c r="F6" s="27" t="str">
        <f t="shared" si="0"/>
        <v/>
      </c>
      <c r="L6" s="232" t="str">
        <f t="shared" si="1"/>
        <v/>
      </c>
      <c r="M6" s="27" t="str">
        <f>IFERROR(INDEX(Filter_Kriterienpruefung!M$1:M$41,MATCH($L6,Filter_Kriterienpruefung!$L$1:$L$41,0)),"")</f>
        <v/>
      </c>
      <c r="N6" s="27" t="str">
        <f>IFERROR(INDEX(Filter_Kriterienpruefung!N$1:N$41,MATCH($L6,Filter_Kriterienpruefung!$L$1:$L$41,0)),"")</f>
        <v/>
      </c>
      <c r="O6" s="27" t="str">
        <f>IFERROR(INDEX(Filter_Kriterienpruefung!O$1:O$41,MATCH($L6,Filter_Kriterienpruefung!$L$1:$L$41,0)),"")</f>
        <v/>
      </c>
      <c r="P6" s="27" t="str">
        <f>IFERROR(INDEX(Filter_Kriterienpruefung!P$1:P$41,MATCH($L6,Filter_Kriterienpruefung!$L$1:$L$41,0)),"")</f>
        <v/>
      </c>
      <c r="Q6" s="27" t="str">
        <f>IFERROR(INDEX(Filter_Kriterienpruefung!Q$1:Q$41,MATCH($L6,Filter_Kriterienpruefung!$L$1:$L$41,0)),"")</f>
        <v/>
      </c>
      <c r="R6" s="27" t="str">
        <f>IFERROR(INDEX(Filter_Kriterienpruefung!R$1:R$41,MATCH($L6,Filter_Kriterienpruefung!$L$1:$L$41,0)),"")</f>
        <v/>
      </c>
    </row>
    <row r="7" spans="1:18" x14ac:dyDescent="0.25">
      <c r="A7" s="27">
        <f>Schritt3_KriterienSonderauswahl!H21</f>
        <v>7</v>
      </c>
      <c r="B7" s="27" t="str">
        <f>Schritt3_KriterienSonderauswahl!E21</f>
        <v>nein</v>
      </c>
      <c r="C7" s="27">
        <f>IF(OR(B7=DROPDOWN!$G$9),1,0)</f>
        <v>0</v>
      </c>
      <c r="D7" s="28">
        <f t="shared" si="2"/>
        <v>2</v>
      </c>
      <c r="E7" s="39"/>
      <c r="F7" s="27" t="str">
        <f t="shared" si="0"/>
        <v/>
      </c>
      <c r="L7" s="232" t="str">
        <f t="shared" si="1"/>
        <v/>
      </c>
      <c r="M7" s="27" t="str">
        <f>IFERROR(INDEX(Filter_Kriterienpruefung!M$1:M$41,MATCH($L7,Filter_Kriterienpruefung!$L$1:$L$41,0)),"")</f>
        <v/>
      </c>
      <c r="N7" s="27" t="str">
        <f>IFERROR(INDEX(Filter_Kriterienpruefung!N$1:N$41,MATCH($L7,Filter_Kriterienpruefung!$L$1:$L$41,0)),"")</f>
        <v/>
      </c>
      <c r="O7" s="27" t="str">
        <f>IFERROR(INDEX(Filter_Kriterienpruefung!O$1:O$41,MATCH($L7,Filter_Kriterienpruefung!$L$1:$L$41,0)),"")</f>
        <v/>
      </c>
      <c r="P7" s="27" t="str">
        <f>IFERROR(INDEX(Filter_Kriterienpruefung!P$1:P$41,MATCH($L7,Filter_Kriterienpruefung!$L$1:$L$41,0)),"")</f>
        <v/>
      </c>
      <c r="Q7" s="27" t="str">
        <f>IFERROR(INDEX(Filter_Kriterienpruefung!Q$1:Q$41,MATCH($L7,Filter_Kriterienpruefung!$L$1:$L$41,0)),"")</f>
        <v/>
      </c>
      <c r="R7" s="27" t="str">
        <f>IFERROR(INDEX(Filter_Kriterienpruefung!R$1:R$41,MATCH($L7,Filter_Kriterienpruefung!$L$1:$L$41,0)),"")</f>
        <v/>
      </c>
    </row>
    <row r="8" spans="1:18" x14ac:dyDescent="0.25">
      <c r="A8" s="27">
        <f>Schritt3_KriterienSonderauswahl!H22</f>
        <v>8</v>
      </c>
      <c r="B8" s="27" t="str">
        <f>Schritt3_KriterienSonderauswahl!E22</f>
        <v>nein</v>
      </c>
      <c r="C8" s="27">
        <f>IF(OR(B8=DROPDOWN!$G$9),1,0)</f>
        <v>0</v>
      </c>
      <c r="D8" s="28">
        <f t="shared" si="2"/>
        <v>2</v>
      </c>
      <c r="E8" s="39"/>
      <c r="F8" s="27" t="str">
        <f t="shared" si="0"/>
        <v/>
      </c>
      <c r="L8" s="232" t="str">
        <f t="shared" si="1"/>
        <v/>
      </c>
      <c r="M8" s="27" t="str">
        <f>IFERROR(INDEX(Filter_Kriterienpruefung!M$1:M$41,MATCH($L8,Filter_Kriterienpruefung!$L$1:$L$41,0)),"")</f>
        <v/>
      </c>
      <c r="N8" s="27" t="str">
        <f>IFERROR(INDEX(Filter_Kriterienpruefung!N$1:N$41,MATCH($L8,Filter_Kriterienpruefung!$L$1:$L$41,0)),"")</f>
        <v/>
      </c>
      <c r="O8" s="27" t="str">
        <f>IFERROR(INDEX(Filter_Kriterienpruefung!O$1:O$41,MATCH($L8,Filter_Kriterienpruefung!$L$1:$L$41,0)),"")</f>
        <v/>
      </c>
      <c r="P8" s="27" t="str">
        <f>IFERROR(INDEX(Filter_Kriterienpruefung!P$1:P$41,MATCH($L8,Filter_Kriterienpruefung!$L$1:$L$41,0)),"")</f>
        <v/>
      </c>
      <c r="Q8" s="27" t="str">
        <f>IFERROR(INDEX(Filter_Kriterienpruefung!Q$1:Q$41,MATCH($L8,Filter_Kriterienpruefung!$L$1:$L$41,0)),"")</f>
        <v/>
      </c>
      <c r="R8" s="27" t="str">
        <f>IFERROR(INDEX(Filter_Kriterienpruefung!R$1:R$41,MATCH($L8,Filter_Kriterienpruefung!$L$1:$L$41,0)),"")</f>
        <v/>
      </c>
    </row>
    <row r="9" spans="1:18" x14ac:dyDescent="0.25">
      <c r="A9" s="27">
        <f>Schritt3_KriterienSonderauswahl!H23</f>
        <v>9</v>
      </c>
      <c r="B9" s="27" t="str">
        <f>Schritt3_KriterienSonderauswahl!E23</f>
        <v>nein</v>
      </c>
      <c r="C9" s="27">
        <f>IF(OR(B9=DROPDOWN!$G$9),1,0)</f>
        <v>0</v>
      </c>
      <c r="D9" s="28">
        <f t="shared" si="2"/>
        <v>2</v>
      </c>
      <c r="E9" s="39"/>
      <c r="F9" s="27" t="str">
        <f t="shared" si="0"/>
        <v/>
      </c>
      <c r="L9" s="232" t="str">
        <f t="shared" si="1"/>
        <v/>
      </c>
      <c r="M9" s="27" t="str">
        <f>IFERROR(INDEX(Filter_Kriterienpruefung!M$1:M$41,MATCH($L9,Filter_Kriterienpruefung!$L$1:$L$41,0)),"")</f>
        <v/>
      </c>
      <c r="N9" s="27" t="str">
        <f>IFERROR(INDEX(Filter_Kriterienpruefung!N$1:N$41,MATCH($L9,Filter_Kriterienpruefung!$L$1:$L$41,0)),"")</f>
        <v/>
      </c>
      <c r="O9" s="27" t="str">
        <f>IFERROR(INDEX(Filter_Kriterienpruefung!O$1:O$41,MATCH($L9,Filter_Kriterienpruefung!$L$1:$L$41,0)),"")</f>
        <v/>
      </c>
      <c r="P9" s="27" t="str">
        <f>IFERROR(INDEX(Filter_Kriterienpruefung!P$1:P$41,MATCH($L9,Filter_Kriterienpruefung!$L$1:$L$41,0)),"")</f>
        <v/>
      </c>
      <c r="Q9" s="27" t="str">
        <f>IFERROR(INDEX(Filter_Kriterienpruefung!Q$1:Q$41,MATCH($L9,Filter_Kriterienpruefung!$L$1:$L$41,0)),"")</f>
        <v/>
      </c>
      <c r="R9" s="27" t="str">
        <f>IFERROR(INDEX(Filter_Kriterienpruefung!R$1:R$41,MATCH($L9,Filter_Kriterienpruefung!$L$1:$L$41,0)),"")</f>
        <v/>
      </c>
    </row>
    <row r="10" spans="1:18" x14ac:dyDescent="0.25">
      <c r="A10" s="27">
        <f>Schritt3_KriterienSonderauswahl!H24</f>
        <v>10</v>
      </c>
      <c r="B10" s="27" t="str">
        <f>Schritt3_KriterienSonderauswahl!E24</f>
        <v>nein</v>
      </c>
      <c r="C10" s="27">
        <f>IF(OR(B10=DROPDOWN!$G$9),1,0)</f>
        <v>0</v>
      </c>
      <c r="D10" s="28">
        <f t="shared" si="2"/>
        <v>2</v>
      </c>
      <c r="E10" s="39"/>
      <c r="F10" s="27" t="str">
        <f t="shared" si="0"/>
        <v/>
      </c>
      <c r="L10" s="232" t="str">
        <f t="shared" si="1"/>
        <v/>
      </c>
      <c r="M10" s="27" t="str">
        <f>IFERROR(INDEX(Filter_Kriterienpruefung!M$1:M$41,MATCH($L10,Filter_Kriterienpruefung!$L$1:$L$41,0)),"")</f>
        <v/>
      </c>
      <c r="N10" s="27" t="str">
        <f>IFERROR(INDEX(Filter_Kriterienpruefung!N$1:N$41,MATCH($L10,Filter_Kriterienpruefung!$L$1:$L$41,0)),"")</f>
        <v/>
      </c>
      <c r="O10" s="27" t="str">
        <f>IFERROR(INDEX(Filter_Kriterienpruefung!O$1:O$41,MATCH($L10,Filter_Kriterienpruefung!$L$1:$L$41,0)),"")</f>
        <v/>
      </c>
      <c r="P10" s="27" t="str">
        <f>IFERROR(INDEX(Filter_Kriterienpruefung!P$1:P$41,MATCH($L10,Filter_Kriterienpruefung!$L$1:$L$41,0)),"")</f>
        <v/>
      </c>
      <c r="Q10" s="27" t="str">
        <f>IFERROR(INDEX(Filter_Kriterienpruefung!Q$1:Q$41,MATCH($L10,Filter_Kriterienpruefung!$L$1:$L$41,0)),"")</f>
        <v/>
      </c>
      <c r="R10" s="27" t="str">
        <f>IFERROR(INDEX(Filter_Kriterienpruefung!R$1:R$41,MATCH($L10,Filter_Kriterienpruefung!$L$1:$L$41,0)),"")</f>
        <v/>
      </c>
    </row>
    <row r="11" spans="1:18" x14ac:dyDescent="0.25">
      <c r="A11" s="27">
        <f>Schritt3_KriterienSonderauswahl!H25</f>
        <v>11</v>
      </c>
      <c r="B11" s="27" t="str">
        <f>Schritt3_KriterienSonderauswahl!E25</f>
        <v>nein</v>
      </c>
      <c r="C11" s="27">
        <f>IF(OR(B11=DROPDOWN!$G$9),1,0)</f>
        <v>0</v>
      </c>
      <c r="D11" s="28">
        <f t="shared" si="2"/>
        <v>2</v>
      </c>
      <c r="E11" s="39"/>
      <c r="F11" s="27" t="str">
        <f t="shared" si="0"/>
        <v/>
      </c>
      <c r="L11" s="232" t="str">
        <f t="shared" si="1"/>
        <v/>
      </c>
      <c r="M11" s="27" t="str">
        <f>IFERROR(INDEX(Filter_Kriterienpruefung!M$1:M$41,MATCH($L11,Filter_Kriterienpruefung!$L$1:$L$41,0)),"")</f>
        <v/>
      </c>
      <c r="N11" s="27" t="str">
        <f>IFERROR(INDEX(Filter_Kriterienpruefung!N$1:N$41,MATCH($L11,Filter_Kriterienpruefung!$L$1:$L$41,0)),"")</f>
        <v/>
      </c>
      <c r="O11" s="27" t="str">
        <f>IFERROR(INDEX(Filter_Kriterienpruefung!O$1:O$41,MATCH($L11,Filter_Kriterienpruefung!$L$1:$L$41,0)),"")</f>
        <v/>
      </c>
      <c r="P11" s="27" t="str">
        <f>IFERROR(INDEX(Filter_Kriterienpruefung!P$1:P$41,MATCH($L11,Filter_Kriterienpruefung!$L$1:$L$41,0)),"")</f>
        <v/>
      </c>
      <c r="Q11" s="27" t="str">
        <f>IFERROR(INDEX(Filter_Kriterienpruefung!Q$1:Q$41,MATCH($L11,Filter_Kriterienpruefung!$L$1:$L$41,0)),"")</f>
        <v/>
      </c>
      <c r="R11" s="27" t="str">
        <f>IFERROR(INDEX(Filter_Kriterienpruefung!R$1:R$41,MATCH($L11,Filter_Kriterienpruefung!$L$1:$L$41,0)),"")</f>
        <v/>
      </c>
    </row>
    <row r="12" spans="1:18" x14ac:dyDescent="0.25">
      <c r="A12" s="27">
        <f>Schritt3_KriterienSonderauswahl!H26</f>
        <v>12</v>
      </c>
      <c r="B12" s="27" t="str">
        <f>Schritt3_KriterienSonderauswahl!E26</f>
        <v>nein</v>
      </c>
      <c r="C12" s="27">
        <f>IF(OR(B12=DROPDOWN!$G$9),1,0)</f>
        <v>0</v>
      </c>
      <c r="D12" s="28">
        <f t="shared" si="2"/>
        <v>2</v>
      </c>
      <c r="E12" s="39"/>
      <c r="F12" s="27" t="str">
        <f t="shared" si="0"/>
        <v/>
      </c>
      <c r="L12" s="232" t="str">
        <f t="shared" si="1"/>
        <v/>
      </c>
      <c r="M12" s="27" t="str">
        <f>IFERROR(INDEX(Filter_Kriterienpruefung!M$1:M$41,MATCH($L12,Filter_Kriterienpruefung!$L$1:$L$41,0)),"")</f>
        <v/>
      </c>
      <c r="N12" s="27" t="str">
        <f>IFERROR(INDEX(Filter_Kriterienpruefung!N$1:N$41,MATCH($L12,Filter_Kriterienpruefung!$L$1:$L$41,0)),"")</f>
        <v/>
      </c>
      <c r="O12" s="27" t="str">
        <f>IFERROR(INDEX(Filter_Kriterienpruefung!O$1:O$41,MATCH($L12,Filter_Kriterienpruefung!$L$1:$L$41,0)),"")</f>
        <v/>
      </c>
      <c r="P12" s="27" t="str">
        <f>IFERROR(INDEX(Filter_Kriterienpruefung!P$1:P$41,MATCH($L12,Filter_Kriterienpruefung!$L$1:$L$41,0)),"")</f>
        <v/>
      </c>
      <c r="Q12" s="27" t="str">
        <f>IFERROR(INDEX(Filter_Kriterienpruefung!Q$1:Q$41,MATCH($L12,Filter_Kriterienpruefung!$L$1:$L$41,0)),"")</f>
        <v/>
      </c>
      <c r="R12" s="27" t="str">
        <f>IFERROR(INDEX(Filter_Kriterienpruefung!R$1:R$41,MATCH($L12,Filter_Kriterienpruefung!$L$1:$L$41,0)),"")</f>
        <v/>
      </c>
    </row>
    <row r="13" spans="1:18" x14ac:dyDescent="0.25">
      <c r="A13" s="27">
        <f>Schritt3_KriterienSonderauswahl!H27</f>
        <v>13</v>
      </c>
      <c r="B13" s="27" t="str">
        <f>Schritt3_KriterienSonderauswahl!E27</f>
        <v>nein</v>
      </c>
      <c r="C13" s="27">
        <f>IF(OR(B13=DROPDOWN!$G$9),1,0)</f>
        <v>0</v>
      </c>
      <c r="D13" s="28">
        <f t="shared" si="2"/>
        <v>2</v>
      </c>
      <c r="E13" s="39"/>
      <c r="F13" s="27" t="str">
        <f t="shared" si="0"/>
        <v/>
      </c>
      <c r="L13" s="232" t="str">
        <f t="shared" si="1"/>
        <v/>
      </c>
      <c r="M13" s="27" t="str">
        <f>IFERROR(INDEX(Filter_Kriterienpruefung!M$1:M$41,MATCH($L13,Filter_Kriterienpruefung!$L$1:$L$41,0)),"")</f>
        <v/>
      </c>
      <c r="N13" s="27" t="str">
        <f>IFERROR(INDEX(Filter_Kriterienpruefung!N$1:N$41,MATCH($L13,Filter_Kriterienpruefung!$L$1:$L$41,0)),"")</f>
        <v/>
      </c>
      <c r="O13" s="27" t="str">
        <f>IFERROR(INDEX(Filter_Kriterienpruefung!O$1:O$41,MATCH($L13,Filter_Kriterienpruefung!$L$1:$L$41,0)),"")</f>
        <v/>
      </c>
      <c r="P13" s="27" t="str">
        <f>IFERROR(INDEX(Filter_Kriterienpruefung!P$1:P$41,MATCH($L13,Filter_Kriterienpruefung!$L$1:$L$41,0)),"")</f>
        <v/>
      </c>
      <c r="Q13" s="27" t="str">
        <f>IFERROR(INDEX(Filter_Kriterienpruefung!Q$1:Q$41,MATCH($L13,Filter_Kriterienpruefung!$L$1:$L$41,0)),"")</f>
        <v/>
      </c>
      <c r="R13" s="27" t="str">
        <f>IFERROR(INDEX(Filter_Kriterienpruefung!R$1:R$41,MATCH($L13,Filter_Kriterienpruefung!$L$1:$L$41,0)),"")</f>
        <v/>
      </c>
    </row>
    <row r="14" spans="1:18" x14ac:dyDescent="0.25">
      <c r="A14" s="27">
        <f>Schritt3_KriterienSonderauswahl!H28</f>
        <v>14</v>
      </c>
      <c r="B14" s="27" t="str">
        <f>Schritt3_KriterienSonderauswahl!E28</f>
        <v>nein</v>
      </c>
      <c r="C14" s="27">
        <f>IF(OR(B14=DROPDOWN!$G$9),1,0)</f>
        <v>0</v>
      </c>
      <c r="D14" s="28">
        <f t="shared" si="2"/>
        <v>2</v>
      </c>
      <c r="E14" s="39"/>
      <c r="F14" s="27" t="str">
        <f t="shared" si="0"/>
        <v/>
      </c>
      <c r="L14" s="232" t="str">
        <f t="shared" si="1"/>
        <v/>
      </c>
      <c r="M14" s="27" t="str">
        <f>IFERROR(INDEX(Filter_Kriterienpruefung!M$1:M$41,MATCH($L14,Filter_Kriterienpruefung!$L$1:$L$41,0)),"")</f>
        <v/>
      </c>
      <c r="N14" s="27" t="str">
        <f>IFERROR(INDEX(Filter_Kriterienpruefung!N$1:N$41,MATCH($L14,Filter_Kriterienpruefung!$L$1:$L$41,0)),"")</f>
        <v/>
      </c>
      <c r="O14" s="27" t="str">
        <f>IFERROR(INDEX(Filter_Kriterienpruefung!O$1:O$41,MATCH($L14,Filter_Kriterienpruefung!$L$1:$L$41,0)),"")</f>
        <v/>
      </c>
      <c r="P14" s="27" t="str">
        <f>IFERROR(INDEX(Filter_Kriterienpruefung!P$1:P$41,MATCH($L14,Filter_Kriterienpruefung!$L$1:$L$41,0)),"")</f>
        <v/>
      </c>
      <c r="Q14" s="27" t="str">
        <f>IFERROR(INDEX(Filter_Kriterienpruefung!Q$1:Q$41,MATCH($L14,Filter_Kriterienpruefung!$L$1:$L$41,0)),"")</f>
        <v/>
      </c>
      <c r="R14" s="27" t="str">
        <f>IFERROR(INDEX(Filter_Kriterienpruefung!R$1:R$41,MATCH($L14,Filter_Kriterienpruefung!$L$1:$L$41,0)),"")</f>
        <v/>
      </c>
    </row>
    <row r="15" spans="1:18" x14ac:dyDescent="0.25">
      <c r="A15" s="27">
        <f>Schritt3_KriterienSonderauswahl!H29</f>
        <v>15</v>
      </c>
      <c r="B15" s="27" t="str">
        <f>Schritt3_KriterienSonderauswahl!E29</f>
        <v>nein</v>
      </c>
      <c r="C15" s="27">
        <f>IF(OR(B15=DROPDOWN!$G$9),1,0)</f>
        <v>0</v>
      </c>
      <c r="D15" s="28">
        <f t="shared" si="2"/>
        <v>2</v>
      </c>
      <c r="E15" s="39"/>
      <c r="F15" s="27" t="str">
        <f t="shared" si="0"/>
        <v/>
      </c>
      <c r="L15" s="232" t="str">
        <f t="shared" si="1"/>
        <v/>
      </c>
      <c r="M15" s="27" t="str">
        <f>IFERROR(INDEX(Filter_Kriterienpruefung!M$1:M$41,MATCH($L15,Filter_Kriterienpruefung!$L$1:$L$41,0)),"")</f>
        <v/>
      </c>
      <c r="N15" s="27" t="str">
        <f>IFERROR(INDEX(Filter_Kriterienpruefung!N$1:N$41,MATCH($L15,Filter_Kriterienpruefung!$L$1:$L$41,0)),"")</f>
        <v/>
      </c>
      <c r="O15" s="27" t="str">
        <f>IFERROR(INDEX(Filter_Kriterienpruefung!O$1:O$41,MATCH($L15,Filter_Kriterienpruefung!$L$1:$L$41,0)),"")</f>
        <v/>
      </c>
      <c r="P15" s="27" t="str">
        <f>IFERROR(INDEX(Filter_Kriterienpruefung!P$1:P$41,MATCH($L15,Filter_Kriterienpruefung!$L$1:$L$41,0)),"")</f>
        <v/>
      </c>
      <c r="Q15" s="27" t="str">
        <f>IFERROR(INDEX(Filter_Kriterienpruefung!Q$1:Q$41,MATCH($L15,Filter_Kriterienpruefung!$L$1:$L$41,0)),"")</f>
        <v/>
      </c>
      <c r="R15" s="27" t="str">
        <f>IFERROR(INDEX(Filter_Kriterienpruefung!R$1:R$41,MATCH($L15,Filter_Kriterienpruefung!$L$1:$L$41,0)),"")</f>
        <v/>
      </c>
    </row>
    <row r="16" spans="1:18" x14ac:dyDescent="0.25">
      <c r="A16" s="27">
        <f>Schritt3_KriterienSonderauswahl!H30</f>
        <v>16</v>
      </c>
      <c r="B16" s="27" t="str">
        <f>Schritt3_KriterienSonderauswahl!E30</f>
        <v>nein</v>
      </c>
      <c r="C16" s="27">
        <f>IF(OR(B16=DROPDOWN!$G$9),1,0)</f>
        <v>0</v>
      </c>
      <c r="D16" s="28">
        <f t="shared" si="2"/>
        <v>2</v>
      </c>
      <c r="E16" s="39"/>
      <c r="F16" s="27" t="str">
        <f t="shared" si="0"/>
        <v/>
      </c>
      <c r="L16" s="232" t="str">
        <f t="shared" si="1"/>
        <v/>
      </c>
      <c r="M16" s="27" t="str">
        <f>IFERROR(INDEX(Filter_Kriterienpruefung!M$1:M$41,MATCH($L16,Filter_Kriterienpruefung!$L$1:$L$41,0)),"")</f>
        <v/>
      </c>
      <c r="N16" s="27" t="str">
        <f>IFERROR(INDEX(Filter_Kriterienpruefung!N$1:N$41,MATCH($L16,Filter_Kriterienpruefung!$L$1:$L$41,0)),"")</f>
        <v/>
      </c>
      <c r="O16" s="27" t="str">
        <f>IFERROR(INDEX(Filter_Kriterienpruefung!O$1:O$41,MATCH($L16,Filter_Kriterienpruefung!$L$1:$L$41,0)),"")</f>
        <v/>
      </c>
      <c r="P16" s="27" t="str">
        <f>IFERROR(INDEX(Filter_Kriterienpruefung!P$1:P$41,MATCH($L16,Filter_Kriterienpruefung!$L$1:$L$41,0)),"")</f>
        <v/>
      </c>
      <c r="Q16" s="27" t="str">
        <f>IFERROR(INDEX(Filter_Kriterienpruefung!Q$1:Q$41,MATCH($L16,Filter_Kriterienpruefung!$L$1:$L$41,0)),"")</f>
        <v/>
      </c>
      <c r="R16" s="27" t="str">
        <f>IFERROR(INDEX(Filter_Kriterienpruefung!R$1:R$41,MATCH($L16,Filter_Kriterienpruefung!$L$1:$L$41,0)),"")</f>
        <v/>
      </c>
    </row>
    <row r="17" spans="1:20" x14ac:dyDescent="0.25">
      <c r="A17" s="27">
        <f>Schritt3_KriterienSonderauswahl!H31</f>
        <v>17</v>
      </c>
      <c r="B17" s="27" t="str">
        <f>Schritt3_KriterienSonderauswahl!E31</f>
        <v>nein</v>
      </c>
      <c r="C17" s="27">
        <f>IF(OR(B17=DROPDOWN!$G$9),1,0)</f>
        <v>0</v>
      </c>
      <c r="D17" s="28">
        <f t="shared" si="2"/>
        <v>2</v>
      </c>
      <c r="E17" s="39"/>
      <c r="F17" s="27" t="str">
        <f t="shared" si="0"/>
        <v/>
      </c>
      <c r="L17" s="232" t="str">
        <f t="shared" si="1"/>
        <v/>
      </c>
      <c r="M17" s="27" t="str">
        <f>IFERROR(INDEX(Filter_Kriterienpruefung!M$1:M$41,MATCH($L17,Filter_Kriterienpruefung!$L$1:$L$41,0)),"")</f>
        <v/>
      </c>
      <c r="N17" s="27" t="str">
        <f>IFERROR(INDEX(Filter_Kriterienpruefung!N$1:N$41,MATCH($L17,Filter_Kriterienpruefung!$L$1:$L$41,0)),"")</f>
        <v/>
      </c>
      <c r="O17" s="27" t="str">
        <f>IFERROR(INDEX(Filter_Kriterienpruefung!O$1:O$41,MATCH($L17,Filter_Kriterienpruefung!$L$1:$L$41,0)),"")</f>
        <v/>
      </c>
      <c r="P17" s="27" t="str">
        <f>IFERROR(INDEX(Filter_Kriterienpruefung!P$1:P$41,MATCH($L17,Filter_Kriterienpruefung!$L$1:$L$41,0)),"")</f>
        <v/>
      </c>
      <c r="Q17" s="27" t="str">
        <f>IFERROR(INDEX(Filter_Kriterienpruefung!Q$1:Q$41,MATCH($L17,Filter_Kriterienpruefung!$L$1:$L$41,0)),"")</f>
        <v/>
      </c>
      <c r="R17" s="27" t="str">
        <f>IFERROR(INDEX(Filter_Kriterienpruefung!R$1:R$41,MATCH($L17,Filter_Kriterienpruefung!$L$1:$L$41,0)),"")</f>
        <v/>
      </c>
      <c r="S17" s="27" t="str">
        <f>IFERROR(INDEX(#REF!,MATCH($L17,#REF!,0)),"")</f>
        <v/>
      </c>
    </row>
    <row r="18" spans="1:20" x14ac:dyDescent="0.25">
      <c r="A18" s="27">
        <f>Schritt3_KriterienSonderauswahl!H32</f>
        <v>18</v>
      </c>
      <c r="B18" s="27" t="str">
        <f>Schritt3_KriterienSonderauswahl!E32</f>
        <v>nein</v>
      </c>
      <c r="C18" s="27">
        <f>IF(OR(B18=DROPDOWN!$G$9),1,0)</f>
        <v>0</v>
      </c>
      <c r="D18" s="28">
        <f t="shared" si="2"/>
        <v>2</v>
      </c>
      <c r="E18" s="39"/>
      <c r="F18" s="27" t="str">
        <f t="shared" si="0"/>
        <v/>
      </c>
      <c r="L18" s="232" t="str">
        <f t="shared" si="1"/>
        <v/>
      </c>
      <c r="M18" s="27" t="str">
        <f>IFERROR(INDEX(Filter_Kriterienpruefung!M$1:M$41,MATCH($L18,Filter_Kriterienpruefung!$L$1:$L$41,0)),"")</f>
        <v/>
      </c>
      <c r="N18" s="27" t="str">
        <f>IFERROR(INDEX(Filter_Kriterienpruefung!N$1:N$41,MATCH($L18,Filter_Kriterienpruefung!$L$1:$L$41,0)),"")</f>
        <v/>
      </c>
      <c r="O18" s="27" t="str">
        <f>IFERROR(INDEX(Filter_Kriterienpruefung!O$1:O$41,MATCH($L18,Filter_Kriterienpruefung!$L$1:$L$41,0)),"")</f>
        <v/>
      </c>
      <c r="P18" s="27" t="str">
        <f>IFERROR(INDEX(Filter_Kriterienpruefung!P$1:P$41,MATCH($L18,Filter_Kriterienpruefung!$L$1:$L$41,0)),"")</f>
        <v/>
      </c>
      <c r="Q18" s="27" t="str">
        <f>IFERROR(INDEX(Filter_Kriterienpruefung!Q$1:Q$41,MATCH($L18,Filter_Kriterienpruefung!$L$1:$L$41,0)),"")</f>
        <v/>
      </c>
      <c r="R18" s="27" t="str">
        <f>IFERROR(INDEX(Filter_Kriterienpruefung!R$1:R$41,MATCH($L18,Filter_Kriterienpruefung!$L$1:$L$41,0)),"")</f>
        <v/>
      </c>
      <c r="S18" s="27" t="str">
        <f>IFERROR(INDEX(#REF!,MATCH($L18,#REF!,0)),"")</f>
        <v/>
      </c>
    </row>
    <row r="19" spans="1:20" x14ac:dyDescent="0.25">
      <c r="A19" s="27">
        <f>Schritt3_KriterienSonderauswahl!H33</f>
        <v>19</v>
      </c>
      <c r="B19" s="27" t="str">
        <f>Schritt3_KriterienSonderauswahl!E33</f>
        <v>nein</v>
      </c>
      <c r="C19" s="27">
        <f>IF(OR(B19=DROPDOWN!$G$9),1,0)</f>
        <v>0</v>
      </c>
      <c r="D19" s="28">
        <f t="shared" si="2"/>
        <v>2</v>
      </c>
      <c r="E19" s="39"/>
      <c r="F19" s="27" t="str">
        <f t="shared" si="0"/>
        <v/>
      </c>
      <c r="L19" s="232" t="str">
        <f t="shared" si="1"/>
        <v/>
      </c>
      <c r="M19" s="27" t="str">
        <f>IFERROR(INDEX(Filter_Kriterienpruefung!M$1:M$41,MATCH($L19,Filter_Kriterienpruefung!$L$1:$L$41,0)),"")</f>
        <v/>
      </c>
      <c r="N19" s="27" t="str">
        <f>IFERROR(INDEX(Filter_Kriterienpruefung!N$1:N$41,MATCH($L19,Filter_Kriterienpruefung!$L$1:$L$41,0)),"")</f>
        <v/>
      </c>
      <c r="O19" s="27" t="str">
        <f>IFERROR(INDEX(Filter_Kriterienpruefung!O$1:O$41,MATCH($L19,Filter_Kriterienpruefung!$L$1:$L$41,0)),"")</f>
        <v/>
      </c>
      <c r="P19" s="27" t="str">
        <f>IFERROR(INDEX(Filter_Kriterienpruefung!P$1:P$41,MATCH($L19,Filter_Kriterienpruefung!$L$1:$L$41,0)),"")</f>
        <v/>
      </c>
      <c r="Q19" s="27" t="str">
        <f>IFERROR(INDEX(Filter_Kriterienpruefung!Q$1:Q$41,MATCH($L19,Filter_Kriterienpruefung!$L$1:$L$41,0)),"")</f>
        <v/>
      </c>
      <c r="R19" s="27" t="str">
        <f>IFERROR(INDEX(Filter_Kriterienpruefung!R$1:R$41,MATCH($L19,Filter_Kriterienpruefung!$L$1:$L$41,0)),"")</f>
        <v/>
      </c>
      <c r="S19" s="27" t="str">
        <f>IFERROR(INDEX(#REF!,MATCH($L19,#REF!,0)),"")</f>
        <v/>
      </c>
      <c r="T19" s="27" t="str">
        <f>IFERROR(INDEX(#REF!,MATCH($F19,#REF!,0)),"")</f>
        <v/>
      </c>
    </row>
    <row r="20" spans="1:20" x14ac:dyDescent="0.25">
      <c r="A20" s="27">
        <f>Schritt3_KriterienSonderauswahl!H34</f>
        <v>20</v>
      </c>
      <c r="B20" s="27" t="str">
        <f>Schritt3_KriterienSonderauswahl!E34</f>
        <v>nein</v>
      </c>
      <c r="C20" s="27">
        <f>IF(OR(B20=DROPDOWN!$G$9),1,0)</f>
        <v>0</v>
      </c>
      <c r="D20" s="28">
        <f t="shared" si="2"/>
        <v>2</v>
      </c>
      <c r="E20" s="39"/>
      <c r="F20" s="27" t="str">
        <f t="shared" si="0"/>
        <v/>
      </c>
      <c r="L20" s="232" t="str">
        <f t="shared" si="1"/>
        <v/>
      </c>
      <c r="M20" s="27" t="str">
        <f>IFERROR(INDEX(Filter_Kriterienpruefung!M$1:M$41,MATCH($L20,Filter_Kriterienpruefung!$L$1:$L$41,0)),"")</f>
        <v/>
      </c>
      <c r="N20" s="27" t="str">
        <f>IFERROR(INDEX(Filter_Kriterienpruefung!N$1:N$41,MATCH($L20,Filter_Kriterienpruefung!$L$1:$L$41,0)),"")</f>
        <v/>
      </c>
      <c r="O20" s="27" t="str">
        <f>IFERROR(INDEX(Filter_Kriterienpruefung!O$1:O$41,MATCH($L20,Filter_Kriterienpruefung!$L$1:$L$41,0)),"")</f>
        <v/>
      </c>
      <c r="P20" s="27" t="str">
        <f>IFERROR(INDEX(Filter_Kriterienpruefung!P$1:P$41,MATCH($L20,Filter_Kriterienpruefung!$L$1:$L$41,0)),"")</f>
        <v/>
      </c>
      <c r="Q20" s="27" t="str">
        <f>IFERROR(INDEX(Filter_Kriterienpruefung!Q$1:Q$41,MATCH($L20,Filter_Kriterienpruefung!$L$1:$L$41,0)),"")</f>
        <v/>
      </c>
      <c r="R20" s="27" t="str">
        <f>IFERROR(INDEX(Filter_Kriterienpruefung!R$1:R$41,MATCH($L20,Filter_Kriterienpruefung!$L$1:$L$41,0)),"")</f>
        <v/>
      </c>
      <c r="S20" s="27" t="str">
        <f>IFERROR(INDEX(#REF!,MATCH($L20,#REF!,0)),"")</f>
        <v/>
      </c>
      <c r="T20" s="27" t="str">
        <f>IFERROR(INDEX(#REF!,MATCH($F20,#REF!,0)),"")</f>
        <v/>
      </c>
    </row>
    <row r="21" spans="1:20" x14ac:dyDescent="0.25">
      <c r="A21" s="27">
        <f>Schritt3_KriterienSonderauswahl!H35</f>
        <v>21</v>
      </c>
      <c r="B21" s="27" t="str">
        <f>Schritt3_KriterienSonderauswahl!E35</f>
        <v>nein</v>
      </c>
      <c r="C21" s="27">
        <f>IF(OR(B21=DROPDOWN!$G$9),1,0)</f>
        <v>0</v>
      </c>
      <c r="D21" s="28">
        <f t="shared" si="2"/>
        <v>2</v>
      </c>
      <c r="E21" s="39"/>
      <c r="F21" s="27" t="str">
        <f t="shared" si="0"/>
        <v/>
      </c>
      <c r="L21" s="232" t="str">
        <f t="shared" si="1"/>
        <v/>
      </c>
      <c r="M21" s="27" t="str">
        <f>IFERROR(INDEX(Filter_Kriterienpruefung!M$1:M$41,MATCH($L21,Filter_Kriterienpruefung!$L$1:$L$41,0)),"")</f>
        <v/>
      </c>
      <c r="N21" s="27" t="str">
        <f>IFERROR(INDEX(Filter_Kriterienpruefung!N$1:N$41,MATCH($L21,Filter_Kriterienpruefung!$L$1:$L$41,0)),"")</f>
        <v/>
      </c>
      <c r="O21" s="27" t="str">
        <f>IFERROR(INDEX(Filter_Kriterienpruefung!O$1:O$41,MATCH($L21,Filter_Kriterienpruefung!$L$1:$L$41,0)),"")</f>
        <v/>
      </c>
      <c r="P21" s="27" t="str">
        <f>IFERROR(INDEX(Filter_Kriterienpruefung!P$1:P$41,MATCH($L21,Filter_Kriterienpruefung!$L$1:$L$41,0)),"")</f>
        <v/>
      </c>
      <c r="Q21" s="27" t="str">
        <f>IFERROR(INDEX(Filter_Kriterienpruefung!Q$1:Q$41,MATCH($L21,Filter_Kriterienpruefung!$L$1:$L$41,0)),"")</f>
        <v/>
      </c>
      <c r="R21" s="27" t="str">
        <f>IFERROR(INDEX(Filter_Kriterienpruefung!R$1:R$41,MATCH($L21,Filter_Kriterienpruefung!$L$1:$L$41,0)),"")</f>
        <v/>
      </c>
      <c r="S21" s="27" t="str">
        <f>IFERROR(INDEX(#REF!,MATCH($L21,#REF!,0)),"")</f>
        <v/>
      </c>
      <c r="T21" s="27" t="str">
        <f>IFERROR(INDEX(#REF!,MATCH($F21,#REF!,0)),"")</f>
        <v/>
      </c>
    </row>
    <row r="22" spans="1:20" x14ac:dyDescent="0.25">
      <c r="A22" s="27">
        <f>Schritt3_KriterienSonderauswahl!H36</f>
        <v>22</v>
      </c>
      <c r="B22" s="27" t="str">
        <f>Schritt3_KriterienSonderauswahl!E36</f>
        <v>nein</v>
      </c>
      <c r="C22" s="27">
        <f>IF(OR(B22=DROPDOWN!$G$9),1,0)</f>
        <v>0</v>
      </c>
      <c r="D22" s="28">
        <f t="shared" si="2"/>
        <v>2</v>
      </c>
      <c r="E22" s="39"/>
      <c r="F22" s="27" t="str">
        <f t="shared" si="0"/>
        <v/>
      </c>
      <c r="L22" s="232" t="str">
        <f t="shared" si="1"/>
        <v/>
      </c>
      <c r="M22" s="27" t="str">
        <f>IFERROR(INDEX(Filter_Kriterienpruefung!M$1:M$41,MATCH($L22,Filter_Kriterienpruefung!$L$1:$L$41,0)),"")</f>
        <v/>
      </c>
      <c r="N22" s="27" t="str">
        <f>IFERROR(INDEX(Filter_Kriterienpruefung!N$1:N$41,MATCH($L22,Filter_Kriterienpruefung!$L$1:$L$41,0)),"")</f>
        <v/>
      </c>
      <c r="O22" s="27" t="str">
        <f>IFERROR(INDEX(Filter_Kriterienpruefung!O$1:O$41,MATCH($L22,Filter_Kriterienpruefung!$L$1:$L$41,0)),"")</f>
        <v/>
      </c>
      <c r="P22" s="27" t="str">
        <f>IFERROR(INDEX(Filter_Kriterienpruefung!P$1:P$41,MATCH($L22,Filter_Kriterienpruefung!$L$1:$L$41,0)),"")</f>
        <v/>
      </c>
      <c r="Q22" s="27" t="str">
        <f>IFERROR(INDEX(Filter_Kriterienpruefung!Q$1:Q$41,MATCH($L22,Filter_Kriterienpruefung!$L$1:$L$41,0)),"")</f>
        <v/>
      </c>
      <c r="R22" s="27" t="str">
        <f>IFERROR(INDEX(Filter_Kriterienpruefung!R$1:R$41,MATCH($L22,Filter_Kriterienpruefung!$L$1:$L$41,0)),"")</f>
        <v/>
      </c>
      <c r="S22" s="27" t="str">
        <f>IFERROR(INDEX(#REF!,MATCH($L22,#REF!,0)),"")</f>
        <v/>
      </c>
      <c r="T22" s="27" t="str">
        <f>IFERROR(INDEX(#REF!,MATCH($F22,#REF!,0)),"")</f>
        <v/>
      </c>
    </row>
    <row r="23" spans="1:20" x14ac:dyDescent="0.25">
      <c r="A23" s="27">
        <f>Schritt3_KriterienSonderauswahl!H37</f>
        <v>23</v>
      </c>
      <c r="B23" s="27" t="str">
        <f>Schritt3_KriterienSonderauswahl!E37</f>
        <v>nein</v>
      </c>
      <c r="C23" s="27">
        <f>IF(OR(B23=DROPDOWN!$G$9),1,0)</f>
        <v>0</v>
      </c>
      <c r="D23" s="28">
        <f t="shared" si="2"/>
        <v>2</v>
      </c>
      <c r="E23" s="39"/>
      <c r="F23" s="27" t="str">
        <f t="shared" si="0"/>
        <v/>
      </c>
      <c r="L23" s="232" t="str">
        <f t="shared" si="1"/>
        <v/>
      </c>
      <c r="M23" s="27" t="str">
        <f>IFERROR(INDEX(Filter_Kriterienpruefung!M$1:M$41,MATCH($L23,Filter_Kriterienpruefung!$L$1:$L$41,0)),"")</f>
        <v/>
      </c>
      <c r="N23" s="27" t="str">
        <f>IFERROR(INDEX(Filter_Kriterienpruefung!N$1:N$41,MATCH($L23,Filter_Kriterienpruefung!$L$1:$L$41,0)),"")</f>
        <v/>
      </c>
      <c r="O23" s="27" t="str">
        <f>IFERROR(INDEX(Filter_Kriterienpruefung!O$1:O$41,MATCH($L23,Filter_Kriterienpruefung!$L$1:$L$41,0)),"")</f>
        <v/>
      </c>
      <c r="P23" s="27" t="str">
        <f>IFERROR(INDEX(Filter_Kriterienpruefung!P$1:P$41,MATCH($L23,Filter_Kriterienpruefung!$L$1:$L$41,0)),"")</f>
        <v/>
      </c>
      <c r="Q23" s="27" t="str">
        <f>IFERROR(INDEX(Filter_Kriterienpruefung!Q$1:Q$41,MATCH($L23,Filter_Kriterienpruefung!$L$1:$L$41,0)),"")</f>
        <v/>
      </c>
      <c r="R23" s="27" t="str">
        <f>IFERROR(INDEX(Filter_Kriterienpruefung!R$1:R$41,MATCH($L23,Filter_Kriterienpruefung!$L$1:$L$41,0)),"")</f>
        <v/>
      </c>
      <c r="S23" s="27" t="str">
        <f>IFERROR(INDEX(#REF!,MATCH($L23,#REF!,0)),"")</f>
        <v/>
      </c>
      <c r="T23" s="27" t="str">
        <f>IFERROR(INDEX(#REF!,MATCH($F23,#REF!,0)),"")</f>
        <v/>
      </c>
    </row>
    <row r="24" spans="1:20" x14ac:dyDescent="0.25">
      <c r="A24" s="27">
        <f>Schritt3_KriterienSonderauswahl!H38</f>
        <v>24</v>
      </c>
      <c r="B24" s="27" t="str">
        <f>Schritt3_KriterienSonderauswahl!E38</f>
        <v>nein</v>
      </c>
      <c r="C24" s="27">
        <f>IF(OR(B24=DROPDOWN!$G$9),1,0)</f>
        <v>0</v>
      </c>
      <c r="D24" s="28">
        <f t="shared" si="2"/>
        <v>2</v>
      </c>
      <c r="E24" s="39"/>
      <c r="F24" s="27" t="str">
        <f t="shared" si="0"/>
        <v/>
      </c>
      <c r="L24" s="232" t="str">
        <f t="shared" si="1"/>
        <v/>
      </c>
      <c r="M24" s="27" t="str">
        <f>IFERROR(INDEX(Filter_Kriterienpruefung!M$1:M$41,MATCH($L24,Filter_Kriterienpruefung!$L$1:$L$41,0)),"")</f>
        <v/>
      </c>
      <c r="N24" s="27" t="str">
        <f>IFERROR(INDEX(Filter_Kriterienpruefung!N$1:N$41,MATCH($L24,Filter_Kriterienpruefung!$L$1:$L$41,0)),"")</f>
        <v/>
      </c>
      <c r="O24" s="27" t="str">
        <f>IFERROR(INDEX(Filter_Kriterienpruefung!O$1:O$41,MATCH($L24,Filter_Kriterienpruefung!$L$1:$L$41,0)),"")</f>
        <v/>
      </c>
      <c r="P24" s="27" t="str">
        <f>IFERROR(INDEX(Filter_Kriterienpruefung!P$1:P$41,MATCH($L24,Filter_Kriterienpruefung!$L$1:$L$41,0)),"")</f>
        <v/>
      </c>
      <c r="Q24" s="27" t="str">
        <f>IFERROR(INDEX(Filter_Kriterienpruefung!Q$1:Q$41,MATCH($L24,Filter_Kriterienpruefung!$L$1:$L$41,0)),"")</f>
        <v/>
      </c>
      <c r="R24" s="27" t="str">
        <f>IFERROR(INDEX(Filter_Kriterienpruefung!R$1:R$41,MATCH($L24,Filter_Kriterienpruefung!$L$1:$L$41,0)),"")</f>
        <v/>
      </c>
      <c r="S24" s="27" t="str">
        <f>IFERROR(INDEX(#REF!,MATCH($L24,#REF!,0)),"")</f>
        <v/>
      </c>
      <c r="T24" s="27" t="str">
        <f>IFERROR(INDEX(#REF!,MATCH($F24,#REF!,0)),"")</f>
        <v/>
      </c>
    </row>
    <row r="25" spans="1:20" x14ac:dyDescent="0.25">
      <c r="A25" s="27">
        <f>Schritt3_KriterienSonderauswahl!H39</f>
        <v>25</v>
      </c>
      <c r="B25" s="27" t="str">
        <f>Schritt3_KriterienSonderauswahl!E39</f>
        <v>nein</v>
      </c>
      <c r="C25" s="27">
        <f>IF(OR(B25=DROPDOWN!$G$9),1,0)</f>
        <v>0</v>
      </c>
      <c r="D25" s="28">
        <f t="shared" si="2"/>
        <v>2</v>
      </c>
      <c r="E25" s="39"/>
      <c r="F25" s="27" t="str">
        <f t="shared" si="0"/>
        <v/>
      </c>
      <c r="L25" s="232" t="str">
        <f t="shared" si="1"/>
        <v/>
      </c>
      <c r="M25" s="27" t="str">
        <f>IFERROR(INDEX(Filter_Kriterienpruefung!M$1:M$41,MATCH($L25,Filter_Kriterienpruefung!$L$1:$L$41,0)),"")</f>
        <v/>
      </c>
      <c r="N25" s="27" t="str">
        <f>IFERROR(INDEX(Filter_Kriterienpruefung!N$1:N$41,MATCH($L25,Filter_Kriterienpruefung!$L$1:$L$41,0)),"")</f>
        <v/>
      </c>
      <c r="O25" s="27" t="str">
        <f>IFERROR(INDEX(Filter_Kriterienpruefung!O$1:O$41,MATCH($L25,Filter_Kriterienpruefung!$L$1:$L$41,0)),"")</f>
        <v/>
      </c>
      <c r="P25" s="27" t="str">
        <f>IFERROR(INDEX(Filter_Kriterienpruefung!P$1:P$41,MATCH($L25,Filter_Kriterienpruefung!$L$1:$L$41,0)),"")</f>
        <v/>
      </c>
      <c r="Q25" s="27" t="str">
        <f>IFERROR(INDEX(Filter_Kriterienpruefung!Q$1:Q$41,MATCH($L25,Filter_Kriterienpruefung!$L$1:$L$41,0)),"")</f>
        <v/>
      </c>
      <c r="R25" s="27" t="str">
        <f>IFERROR(INDEX(Filter_Kriterienpruefung!R$1:R$41,MATCH($L25,Filter_Kriterienpruefung!$L$1:$L$41,0)),"")</f>
        <v/>
      </c>
      <c r="S25" s="27" t="str">
        <f>IFERROR(INDEX(#REF!,MATCH($L25,#REF!,0)),"")</f>
        <v/>
      </c>
      <c r="T25" s="27" t="str">
        <f>IFERROR(INDEX(#REF!,MATCH($F25,#REF!,0)),"")</f>
        <v/>
      </c>
    </row>
    <row r="26" spans="1:20" x14ac:dyDescent="0.25">
      <c r="A26" s="27">
        <f>Schritt3_KriterienSonderauswahl!H40</f>
        <v>26</v>
      </c>
      <c r="B26" s="27" t="str">
        <f>Schritt3_KriterienSonderauswahl!E40</f>
        <v>nein</v>
      </c>
      <c r="C26" s="27">
        <f>IF(OR(B26=DROPDOWN!$G$9),1,0)</f>
        <v>0</v>
      </c>
      <c r="D26" s="28">
        <f t="shared" si="2"/>
        <v>2</v>
      </c>
      <c r="E26" s="39"/>
      <c r="F26" s="27" t="str">
        <f t="shared" si="0"/>
        <v/>
      </c>
      <c r="L26" s="232" t="str">
        <f t="shared" si="1"/>
        <v/>
      </c>
      <c r="M26" s="27" t="str">
        <f>IFERROR(INDEX(Filter_Kriterienpruefung!M$1:M$41,MATCH($L26,Filter_Kriterienpruefung!$L$1:$L$41,0)),"")</f>
        <v/>
      </c>
      <c r="N26" s="27" t="str">
        <f>IFERROR(INDEX(Filter_Kriterienpruefung!N$1:N$41,MATCH($L26,Filter_Kriterienpruefung!$L$1:$L$41,0)),"")</f>
        <v/>
      </c>
      <c r="O26" s="27" t="str">
        <f>IFERROR(INDEX(Filter_Kriterienpruefung!O$1:O$41,MATCH($L26,Filter_Kriterienpruefung!$L$1:$L$41,0)),"")</f>
        <v/>
      </c>
      <c r="P26" s="27" t="str">
        <f>IFERROR(INDEX(Filter_Kriterienpruefung!P$1:P$41,MATCH($L26,Filter_Kriterienpruefung!$L$1:$L$41,0)),"")</f>
        <v/>
      </c>
      <c r="Q26" s="27" t="str">
        <f>IFERROR(INDEX(Filter_Kriterienpruefung!Q$1:Q$41,MATCH($L26,Filter_Kriterienpruefung!$L$1:$L$41,0)),"")</f>
        <v/>
      </c>
      <c r="R26" s="27" t="str">
        <f>IFERROR(INDEX(Filter_Kriterienpruefung!R$1:R$41,MATCH($L26,Filter_Kriterienpruefung!$L$1:$L$41,0)),"")</f>
        <v/>
      </c>
      <c r="S26" s="27" t="str">
        <f>IFERROR(INDEX(#REF!,MATCH($L26,#REF!,0)),"")</f>
        <v/>
      </c>
      <c r="T26" s="27" t="str">
        <f>IFERROR(INDEX(#REF!,MATCH($F26,#REF!,0)),"")</f>
        <v/>
      </c>
    </row>
    <row r="27" spans="1:20" x14ac:dyDescent="0.25">
      <c r="A27" s="27">
        <f>Schritt3_KriterienSonderauswahl!H41</f>
        <v>27</v>
      </c>
      <c r="B27" s="27" t="str">
        <f>Schritt3_KriterienSonderauswahl!E41</f>
        <v>nein</v>
      </c>
      <c r="C27" s="27">
        <f>IF(OR(B27=DROPDOWN!$G$9),1,0)</f>
        <v>0</v>
      </c>
      <c r="D27" s="28">
        <f t="shared" si="2"/>
        <v>2</v>
      </c>
      <c r="E27" s="39"/>
      <c r="F27" s="27" t="str">
        <f t="shared" si="0"/>
        <v/>
      </c>
      <c r="L27" s="232" t="str">
        <f t="shared" si="1"/>
        <v/>
      </c>
      <c r="M27" s="27" t="str">
        <f>IFERROR(INDEX(Filter_Kriterienpruefung!M$1:M$41,MATCH($L27,Filter_Kriterienpruefung!$L$1:$L$41,0)),"")</f>
        <v/>
      </c>
      <c r="N27" s="27" t="str">
        <f>IFERROR(INDEX(Filter_Kriterienpruefung!N$1:N$41,MATCH($L27,Filter_Kriterienpruefung!$L$1:$L$41,0)),"")</f>
        <v/>
      </c>
      <c r="O27" s="27" t="str">
        <f>IFERROR(INDEX(Filter_Kriterienpruefung!O$1:O$41,MATCH($L27,Filter_Kriterienpruefung!$L$1:$L$41,0)),"")</f>
        <v/>
      </c>
      <c r="P27" s="27" t="str">
        <f>IFERROR(INDEX(Filter_Kriterienpruefung!P$1:P$41,MATCH($L27,Filter_Kriterienpruefung!$L$1:$L$41,0)),"")</f>
        <v/>
      </c>
      <c r="Q27" s="27" t="str">
        <f>IFERROR(INDEX(Filter_Kriterienpruefung!Q$1:Q$41,MATCH($L27,Filter_Kriterienpruefung!$L$1:$L$41,0)),"")</f>
        <v/>
      </c>
      <c r="R27" s="27" t="str">
        <f>IFERROR(INDEX(Filter_Kriterienpruefung!R$1:R$41,MATCH($L27,Filter_Kriterienpruefung!$L$1:$L$41,0)),"")</f>
        <v/>
      </c>
      <c r="S27" s="27" t="str">
        <f>IFERROR(INDEX(#REF!,MATCH($L27,#REF!,0)),"")</f>
        <v/>
      </c>
      <c r="T27" s="27" t="str">
        <f>IFERROR(INDEX(#REF!,MATCH($F27,#REF!,0)),"")</f>
        <v/>
      </c>
    </row>
    <row r="28" spans="1:20" x14ac:dyDescent="0.25">
      <c r="A28" s="27">
        <f>Schritt3_KriterienSonderauswahl!H42</f>
        <v>28</v>
      </c>
      <c r="B28" s="27" t="str">
        <f>Schritt3_KriterienSonderauswahl!E42</f>
        <v>nein</v>
      </c>
      <c r="C28" s="27">
        <f>IF(OR(B28=DROPDOWN!$G$9),1,0)</f>
        <v>0</v>
      </c>
      <c r="D28" s="28">
        <f t="shared" si="2"/>
        <v>2</v>
      </c>
      <c r="E28" s="39"/>
      <c r="F28" s="27" t="str">
        <f t="shared" si="0"/>
        <v/>
      </c>
      <c r="L28" s="232" t="str">
        <f t="shared" si="1"/>
        <v/>
      </c>
      <c r="M28" s="27" t="str">
        <f>IFERROR(INDEX(Filter_Kriterienpruefung!M$1:M$41,MATCH($L28,Filter_Kriterienpruefung!$L$1:$L$41,0)),"")</f>
        <v/>
      </c>
      <c r="N28" s="27" t="str">
        <f>IFERROR(INDEX(Filter_Kriterienpruefung!N$1:N$41,MATCH($L28,Filter_Kriterienpruefung!$L$1:$L$41,0)),"")</f>
        <v/>
      </c>
      <c r="O28" s="27" t="str">
        <f>IFERROR(INDEX(Filter_Kriterienpruefung!O$1:O$41,MATCH($L28,Filter_Kriterienpruefung!$L$1:$L$41,0)),"")</f>
        <v/>
      </c>
      <c r="P28" s="27" t="str">
        <f>IFERROR(INDEX(Filter_Kriterienpruefung!P$1:P$41,MATCH($L28,Filter_Kriterienpruefung!$L$1:$L$41,0)),"")</f>
        <v/>
      </c>
      <c r="Q28" s="27" t="str">
        <f>IFERROR(INDEX(Filter_Kriterienpruefung!Q$1:Q$41,MATCH($L28,Filter_Kriterienpruefung!$L$1:$L$41,0)),"")</f>
        <v/>
      </c>
      <c r="R28" s="27" t="str">
        <f>IFERROR(INDEX(Filter_Kriterienpruefung!R$1:R$41,MATCH($L28,Filter_Kriterienpruefung!$L$1:$L$41,0)),"")</f>
        <v/>
      </c>
      <c r="S28" s="27" t="str">
        <f>IFERROR(INDEX(#REF!,MATCH($L28,#REF!,0)),"")</f>
        <v/>
      </c>
      <c r="T28" s="27" t="str">
        <f>IFERROR(INDEX(#REF!,MATCH($F28,#REF!,0)),"")</f>
        <v/>
      </c>
    </row>
    <row r="29" spans="1:20" x14ac:dyDescent="0.25">
      <c r="A29" s="27">
        <f>Schritt3_KriterienSonderauswahl!H43</f>
        <v>29</v>
      </c>
      <c r="B29" s="27" t="str">
        <f>Schritt3_KriterienSonderauswahl!E43</f>
        <v>nein</v>
      </c>
      <c r="C29" s="27">
        <f>IF(OR(B29=DROPDOWN!$G$9),1,0)</f>
        <v>0</v>
      </c>
      <c r="D29" s="28">
        <f t="shared" si="2"/>
        <v>2</v>
      </c>
      <c r="E29" s="39"/>
      <c r="F29" s="27" t="str">
        <f t="shared" si="0"/>
        <v/>
      </c>
      <c r="L29" s="232" t="str">
        <f t="shared" si="1"/>
        <v/>
      </c>
      <c r="M29" s="27" t="str">
        <f>IFERROR(INDEX(Filter_Kriterienpruefung!M$1:M$41,MATCH($L29,Filter_Kriterienpruefung!$L$1:$L$41,0)),"")</f>
        <v/>
      </c>
      <c r="N29" s="27" t="str">
        <f>IFERROR(INDEX(Filter_Kriterienpruefung!N$1:N$41,MATCH($L29,Filter_Kriterienpruefung!$L$1:$L$41,0)),"")</f>
        <v/>
      </c>
      <c r="O29" s="27" t="str">
        <f>IFERROR(INDEX(Filter_Kriterienpruefung!O$1:O$41,MATCH($L29,Filter_Kriterienpruefung!$L$1:$L$41,0)),"")</f>
        <v/>
      </c>
      <c r="P29" s="27" t="str">
        <f>IFERROR(INDEX(Filter_Kriterienpruefung!P$1:P$41,MATCH($L29,Filter_Kriterienpruefung!$L$1:$L$41,0)),"")</f>
        <v/>
      </c>
      <c r="Q29" s="27" t="str">
        <f>IFERROR(INDEX(Filter_Kriterienpruefung!Q$1:Q$41,MATCH($L29,Filter_Kriterienpruefung!$L$1:$L$41,0)),"")</f>
        <v/>
      </c>
      <c r="R29" s="27" t="str">
        <f>IFERROR(INDEX(Filter_Kriterienpruefung!R$1:R$41,MATCH($L29,Filter_Kriterienpruefung!$L$1:$L$41,0)),"")</f>
        <v/>
      </c>
      <c r="S29" s="27" t="str">
        <f>IFERROR(INDEX(#REF!,MATCH($L29,#REF!,0)),"")</f>
        <v/>
      </c>
      <c r="T29" s="27" t="str">
        <f>IFERROR(INDEX(#REF!,MATCH($F29,#REF!,0)),"")</f>
        <v/>
      </c>
    </row>
    <row r="30" spans="1:20" x14ac:dyDescent="0.25">
      <c r="A30" s="27">
        <f>Schritt3_KriterienSonderauswahl!H44</f>
        <v>30</v>
      </c>
      <c r="B30" s="27" t="str">
        <f>Schritt3_KriterienSonderauswahl!E44</f>
        <v>nein</v>
      </c>
      <c r="C30" s="27">
        <f>IF(OR(B30=DROPDOWN!$G$9),1,0)</f>
        <v>0</v>
      </c>
      <c r="D30" s="28">
        <f t="shared" si="2"/>
        <v>2</v>
      </c>
      <c r="E30" s="39"/>
      <c r="F30" s="27" t="str">
        <f t="shared" si="0"/>
        <v/>
      </c>
      <c r="L30" s="232" t="str">
        <f t="shared" si="1"/>
        <v/>
      </c>
      <c r="M30" s="27" t="str">
        <f>IFERROR(INDEX(Filter_Kriterienpruefung!M$1:M$41,MATCH($L30,Filter_Kriterienpruefung!$L$1:$L$41,0)),"")</f>
        <v/>
      </c>
      <c r="N30" s="27" t="str">
        <f>IFERROR(INDEX(Filter_Kriterienpruefung!N$1:N$41,MATCH($L30,Filter_Kriterienpruefung!$L$1:$L$41,0)),"")</f>
        <v/>
      </c>
      <c r="O30" s="27" t="str">
        <f>IFERROR(INDEX(Filter_Kriterienpruefung!O$1:O$41,MATCH($L30,Filter_Kriterienpruefung!$L$1:$L$41,0)),"")</f>
        <v/>
      </c>
      <c r="P30" s="27" t="str">
        <f>IFERROR(INDEX(Filter_Kriterienpruefung!P$1:P$41,MATCH($L30,Filter_Kriterienpruefung!$L$1:$L$41,0)),"")</f>
        <v/>
      </c>
      <c r="Q30" s="27" t="str">
        <f>IFERROR(INDEX(Filter_Kriterienpruefung!Q$1:Q$41,MATCH($L30,Filter_Kriterienpruefung!$L$1:$L$41,0)),"")</f>
        <v/>
      </c>
      <c r="R30" s="27" t="str">
        <f>IFERROR(INDEX(Filter_Kriterienpruefung!R$1:R$41,MATCH($L30,Filter_Kriterienpruefung!$L$1:$L$41,0)),"")</f>
        <v/>
      </c>
      <c r="S30" s="27" t="str">
        <f>IFERROR(INDEX(#REF!,MATCH($L30,#REF!,0)),"")</f>
        <v/>
      </c>
      <c r="T30" s="27" t="str">
        <f>IFERROR(INDEX(#REF!,MATCH($F30,#REF!,0)),"")</f>
        <v/>
      </c>
    </row>
    <row r="31" spans="1:20" x14ac:dyDescent="0.25">
      <c r="A31" s="27">
        <f>Schritt3_KriterienSonderauswahl!H45</f>
        <v>31</v>
      </c>
      <c r="B31" s="27" t="str">
        <f>Schritt3_KriterienSonderauswahl!E45</f>
        <v>nein</v>
      </c>
      <c r="C31" s="27">
        <f>IF(OR(B31=DROPDOWN!$G$9),1,0)</f>
        <v>0</v>
      </c>
      <c r="D31" s="28">
        <f t="shared" si="2"/>
        <v>2</v>
      </c>
      <c r="E31" s="39"/>
      <c r="F31" s="27" t="str">
        <f t="shared" si="0"/>
        <v/>
      </c>
      <c r="L31" s="232" t="str">
        <f t="shared" si="1"/>
        <v/>
      </c>
      <c r="M31" s="27" t="str">
        <f>IFERROR(INDEX(Filter_Kriterienpruefung!M$1:M$41,MATCH($L31,Filter_Kriterienpruefung!$L$1:$L$41,0)),"")</f>
        <v/>
      </c>
      <c r="N31" s="27" t="str">
        <f>IFERROR(INDEX(Filter_Kriterienpruefung!N$1:N$41,MATCH($L31,Filter_Kriterienpruefung!$L$1:$L$41,0)),"")</f>
        <v/>
      </c>
      <c r="O31" s="27" t="str">
        <f>IFERROR(INDEX(Filter_Kriterienpruefung!O$1:O$41,MATCH($L31,Filter_Kriterienpruefung!$L$1:$L$41,0)),"")</f>
        <v/>
      </c>
      <c r="P31" s="27" t="str">
        <f>IFERROR(INDEX(Filter_Kriterienpruefung!P$1:P$41,MATCH($L31,Filter_Kriterienpruefung!$L$1:$L$41,0)),"")</f>
        <v/>
      </c>
      <c r="Q31" s="27" t="str">
        <f>IFERROR(INDEX(Filter_Kriterienpruefung!Q$1:Q$41,MATCH($L31,Filter_Kriterienpruefung!$L$1:$L$41,0)),"")</f>
        <v/>
      </c>
      <c r="R31" s="27" t="str">
        <f>IFERROR(INDEX(Filter_Kriterienpruefung!R$1:R$41,MATCH($L31,Filter_Kriterienpruefung!$L$1:$L$41,0)),"")</f>
        <v/>
      </c>
      <c r="S31" s="27" t="str">
        <f>IFERROR(INDEX(#REF!,MATCH($L31,#REF!,0)),"")</f>
        <v/>
      </c>
    </row>
    <row r="32" spans="1:20" x14ac:dyDescent="0.25">
      <c r="A32" s="27">
        <f>Schritt3_KriterienSonderauswahl!H46</f>
        <v>32</v>
      </c>
      <c r="B32" s="27" t="str">
        <f>Schritt3_KriterienSonderauswahl!E46</f>
        <v>nein</v>
      </c>
      <c r="C32" s="27">
        <f>IF(OR(B32=DROPDOWN!$G$9),1,0)</f>
        <v>0</v>
      </c>
      <c r="D32" s="28">
        <f t="shared" si="2"/>
        <v>2</v>
      </c>
      <c r="E32" s="39"/>
      <c r="F32" s="27" t="str">
        <f t="shared" si="0"/>
        <v/>
      </c>
      <c r="L32" s="232" t="str">
        <f t="shared" si="1"/>
        <v/>
      </c>
      <c r="M32" s="27" t="str">
        <f>IFERROR(INDEX(Filter_Kriterienpruefung!M$1:M$41,MATCH($L32,Filter_Kriterienpruefung!$L$1:$L$41,0)),"")</f>
        <v/>
      </c>
      <c r="N32" s="27" t="str">
        <f>IFERROR(INDEX(Filter_Kriterienpruefung!N$1:N$41,MATCH($L32,Filter_Kriterienpruefung!$L$1:$L$41,0)),"")</f>
        <v/>
      </c>
      <c r="O32" s="27" t="str">
        <f>IFERROR(INDEX(Filter_Kriterienpruefung!O$1:O$41,MATCH($L32,Filter_Kriterienpruefung!$L$1:$L$41,0)),"")</f>
        <v/>
      </c>
      <c r="P32" s="27" t="str">
        <f>IFERROR(INDEX(Filter_Kriterienpruefung!P$1:P$41,MATCH($L32,Filter_Kriterienpruefung!$L$1:$L$41,0)),"")</f>
        <v/>
      </c>
      <c r="Q32" s="27" t="str">
        <f>IFERROR(INDEX(Filter_Kriterienpruefung!Q$1:Q$41,MATCH($L32,Filter_Kriterienpruefung!$L$1:$L$41,0)),"")</f>
        <v/>
      </c>
      <c r="R32" s="27" t="str">
        <f>IFERROR(INDEX(Filter_Kriterienpruefung!R$1:R$41,MATCH($L32,Filter_Kriterienpruefung!$L$1:$L$41,0)),"")</f>
        <v/>
      </c>
      <c r="S32" s="27" t="str">
        <f>IFERROR(INDEX(#REF!,MATCH($L32,#REF!,0)),"")</f>
        <v/>
      </c>
    </row>
    <row r="33" spans="1:19" x14ac:dyDescent="0.25">
      <c r="A33" s="27">
        <f>Schritt3_KriterienSonderauswahl!H47</f>
        <v>33</v>
      </c>
      <c r="B33" s="27" t="str">
        <f>Schritt3_KriterienSonderauswahl!E47</f>
        <v>nein</v>
      </c>
      <c r="C33" s="27">
        <f>IF(OR(B33=DROPDOWN!$G$9),1,0)</f>
        <v>0</v>
      </c>
      <c r="D33" s="28">
        <f t="shared" si="2"/>
        <v>2</v>
      </c>
      <c r="E33" s="39"/>
      <c r="F33" s="27" t="str">
        <f t="shared" si="0"/>
        <v/>
      </c>
      <c r="L33" s="232" t="str">
        <f t="shared" si="1"/>
        <v/>
      </c>
      <c r="M33" s="27" t="str">
        <f>IFERROR(INDEX(Filter_Kriterienpruefung!M$1:M$41,MATCH($L33,Filter_Kriterienpruefung!$L$1:$L$41,0)),"")</f>
        <v/>
      </c>
      <c r="N33" s="27" t="str">
        <f>IFERROR(INDEX(Filter_Kriterienpruefung!N$1:N$41,MATCH($L33,Filter_Kriterienpruefung!$L$1:$L$41,0)),"")</f>
        <v/>
      </c>
      <c r="O33" s="27" t="str">
        <f>IFERROR(INDEX(Filter_Kriterienpruefung!O$1:O$41,MATCH($L33,Filter_Kriterienpruefung!$L$1:$L$41,0)),"")</f>
        <v/>
      </c>
      <c r="P33" s="27" t="str">
        <f>IFERROR(INDEX(Filter_Kriterienpruefung!P$1:P$41,MATCH($L33,Filter_Kriterienpruefung!$L$1:$L$41,0)),"")</f>
        <v/>
      </c>
      <c r="Q33" s="27" t="str">
        <f>IFERROR(INDEX(Filter_Kriterienpruefung!Q$1:Q$41,MATCH($L33,Filter_Kriterienpruefung!$L$1:$L$41,0)),"")</f>
        <v/>
      </c>
      <c r="R33" s="27" t="str">
        <f>IFERROR(INDEX(Filter_Kriterienpruefung!R$1:R$41,MATCH($L33,Filter_Kriterienpruefung!$L$1:$L$41,0)),"")</f>
        <v/>
      </c>
      <c r="S33" s="27" t="str">
        <f>IFERROR(INDEX(#REF!,MATCH($L33,#REF!,0)),"")</f>
        <v/>
      </c>
    </row>
    <row r="34" spans="1:19" x14ac:dyDescent="0.25">
      <c r="A34" s="27">
        <f>Schritt3_KriterienSonderauswahl!H48</f>
        <v>34</v>
      </c>
      <c r="B34" s="27" t="str">
        <f>Schritt3_KriterienSonderauswahl!E48</f>
        <v>nein</v>
      </c>
      <c r="C34" s="27">
        <f>IF(OR(B34=DROPDOWN!$G$9),1,0)</f>
        <v>0</v>
      </c>
      <c r="D34" s="28">
        <f t="shared" si="2"/>
        <v>2</v>
      </c>
      <c r="E34" s="39"/>
      <c r="F34" s="27" t="str">
        <f t="shared" si="0"/>
        <v/>
      </c>
      <c r="L34" s="232" t="str">
        <f t="shared" si="1"/>
        <v/>
      </c>
      <c r="M34" s="27" t="str">
        <f>IFERROR(INDEX(Filter_Kriterienpruefung!M$1:M$41,MATCH($L34,Filter_Kriterienpruefung!$L$1:$L$41,0)),"")</f>
        <v/>
      </c>
      <c r="N34" s="27" t="str">
        <f>IFERROR(INDEX(Filter_Kriterienpruefung!N$1:N$41,MATCH($L34,Filter_Kriterienpruefung!$L$1:$L$41,0)),"")</f>
        <v/>
      </c>
      <c r="O34" s="27" t="str">
        <f>IFERROR(INDEX(Filter_Kriterienpruefung!O$1:O$41,MATCH($L34,Filter_Kriterienpruefung!$L$1:$L$41,0)),"")</f>
        <v/>
      </c>
      <c r="P34" s="27" t="str">
        <f>IFERROR(INDEX(Filter_Kriterienpruefung!P$1:P$41,MATCH($L34,Filter_Kriterienpruefung!$L$1:$L$41,0)),"")</f>
        <v/>
      </c>
      <c r="Q34" s="27" t="str">
        <f>IFERROR(INDEX(Filter_Kriterienpruefung!Q$1:Q$41,MATCH($L34,Filter_Kriterienpruefung!$L$1:$L$41,0)),"")</f>
        <v/>
      </c>
      <c r="R34" s="27" t="str">
        <f>IFERROR(INDEX(Filter_Kriterienpruefung!R$1:R$41,MATCH($L34,Filter_Kriterienpruefung!$L$1:$L$41,0)),"")</f>
        <v/>
      </c>
      <c r="S34" s="27" t="str">
        <f>IFERROR(INDEX(#REF!,MATCH($L34,#REF!,0)),"")</f>
        <v/>
      </c>
    </row>
    <row r="35" spans="1:19" x14ac:dyDescent="0.25">
      <c r="A35" s="27">
        <f>Schritt3_KriterienSonderauswahl!H49</f>
        <v>35</v>
      </c>
      <c r="B35" s="27" t="str">
        <f>Schritt3_KriterienSonderauswahl!E49</f>
        <v>nein</v>
      </c>
      <c r="C35" s="27">
        <f>IF(OR(B35=DROPDOWN!$G$9),1,0)</f>
        <v>0</v>
      </c>
      <c r="D35" s="28">
        <f t="shared" si="2"/>
        <v>2</v>
      </c>
      <c r="E35" s="39"/>
      <c r="F35" s="27" t="str">
        <f t="shared" si="0"/>
        <v/>
      </c>
      <c r="L35" s="232" t="str">
        <f t="shared" si="1"/>
        <v/>
      </c>
      <c r="M35" s="27" t="str">
        <f>IFERROR(INDEX(Filter_Kriterienpruefung!M$1:M$41,MATCH($L35,Filter_Kriterienpruefung!$L$1:$L$41,0)),"")</f>
        <v/>
      </c>
      <c r="N35" s="27" t="str">
        <f>IFERROR(INDEX(Filter_Kriterienpruefung!N$1:N$41,MATCH($L35,Filter_Kriterienpruefung!$L$1:$L$41,0)),"")</f>
        <v/>
      </c>
      <c r="O35" s="27" t="str">
        <f>IFERROR(INDEX(Filter_Kriterienpruefung!O$1:O$41,MATCH($L35,Filter_Kriterienpruefung!$L$1:$L$41,0)),"")</f>
        <v/>
      </c>
      <c r="P35" s="27" t="str">
        <f>IFERROR(INDEX(Filter_Kriterienpruefung!P$1:P$41,MATCH($L35,Filter_Kriterienpruefung!$L$1:$L$41,0)),"")</f>
        <v/>
      </c>
      <c r="Q35" s="27" t="str">
        <f>IFERROR(INDEX(Filter_Kriterienpruefung!Q$1:Q$41,MATCH($L35,Filter_Kriterienpruefung!$L$1:$L$41,0)),"")</f>
        <v/>
      </c>
      <c r="R35" s="27" t="str">
        <f>IFERROR(INDEX(Filter_Kriterienpruefung!R$1:R$41,MATCH($L35,Filter_Kriterienpruefung!$L$1:$L$41,0)),"")</f>
        <v/>
      </c>
      <c r="S35" s="27" t="str">
        <f>IFERROR(INDEX(#REF!,MATCH($L35,#REF!,0)),"")</f>
        <v/>
      </c>
    </row>
    <row r="36" spans="1:19" x14ac:dyDescent="0.25">
      <c r="A36" s="27" t="str">
        <f>Schritt3_KriterienSonderauswahl!H50</f>
        <v/>
      </c>
      <c r="B36" s="27" t="str">
        <f>Schritt3_KriterienSonderauswahl!E50</f>
        <v>nein</v>
      </c>
      <c r="C36" s="27">
        <f>IF(OR(B36=DROPDOWN!$G$9),1,0)</f>
        <v>0</v>
      </c>
      <c r="D36" s="37">
        <f>D35+C36</f>
        <v>2</v>
      </c>
      <c r="E36" s="39"/>
      <c r="F36" s="27" t="str">
        <f t="shared" si="0"/>
        <v/>
      </c>
      <c r="L36" s="232" t="str">
        <f t="shared" si="1"/>
        <v/>
      </c>
      <c r="M36" s="27" t="str">
        <f>IFERROR(INDEX(Filter_Kriterienpruefung!M$1:M$41,MATCH($L36,Filter_Kriterienpruefung!$L$1:$L$41,0)),"")</f>
        <v/>
      </c>
      <c r="N36" s="27" t="str">
        <f>IFERROR(INDEX(Filter_Kriterienpruefung!N$1:N$41,MATCH($L36,Filter_Kriterienpruefung!$L$1:$L$41,0)),"")</f>
        <v/>
      </c>
      <c r="O36" s="27" t="str">
        <f>IFERROR(INDEX(Filter_Kriterienpruefung!O$1:O$41,MATCH($L36,Filter_Kriterienpruefung!$L$1:$L$41,0)),"")</f>
        <v/>
      </c>
      <c r="P36" s="27" t="str">
        <f>IFERROR(INDEX(Filter_Kriterienpruefung!P$1:P$41,MATCH($L36,Filter_Kriterienpruefung!$L$1:$L$41,0)),"")</f>
        <v/>
      </c>
      <c r="Q36" s="27" t="str">
        <f>IFERROR(INDEX(Filter_Kriterienpruefung!Q$1:Q$41,MATCH($L36,Filter_Kriterienpruefung!$L$1:$L$41,0)),"")</f>
        <v/>
      </c>
      <c r="R36" s="27" t="str">
        <f>IFERROR(INDEX(Filter_Kriterienpruefung!R$1:R$41,MATCH($L36,Filter_Kriterienpruefung!$L$1:$L$41,0)),"")</f>
        <v/>
      </c>
      <c r="S36" s="27" t="str">
        <f>IFERROR(INDEX(#REF!,MATCH($L36,#REF!,0)),"")</f>
        <v/>
      </c>
    </row>
    <row r="37" spans="1:19" x14ac:dyDescent="0.25">
      <c r="A37" s="27" t="str">
        <f>Schritt3_KriterienSonderauswahl!H51</f>
        <v/>
      </c>
      <c r="B37" s="27" t="str">
        <f>Schritt3_KriterienSonderauswahl!E51</f>
        <v>nein</v>
      </c>
      <c r="C37" s="27">
        <f>IF(OR(B37=DROPDOWN!$G$9),1,0)</f>
        <v>0</v>
      </c>
      <c r="D37" s="37">
        <f>D36+C37</f>
        <v>2</v>
      </c>
      <c r="E37" s="39"/>
      <c r="F37" s="27" t="str">
        <f t="shared" si="0"/>
        <v/>
      </c>
      <c r="L37" s="232" t="str">
        <f t="shared" si="1"/>
        <v/>
      </c>
      <c r="M37" s="27" t="str">
        <f>IFERROR(INDEX(Filter_Kriterienpruefung!M$1:M$41,MATCH($L37,Filter_Kriterienpruefung!$L$1:$L$41,0)),"")</f>
        <v/>
      </c>
      <c r="N37" s="27" t="str">
        <f>IFERROR(INDEX(Filter_Kriterienpruefung!N$1:N$41,MATCH($L37,Filter_Kriterienpruefung!$L$1:$L$41,0)),"")</f>
        <v/>
      </c>
      <c r="O37" s="27" t="str">
        <f>IFERROR(INDEX(Filter_Kriterienpruefung!O$1:O$41,MATCH($L37,Filter_Kriterienpruefung!$L$1:$L$41,0)),"")</f>
        <v/>
      </c>
      <c r="P37" s="27" t="str">
        <f>IFERROR(INDEX(Filter_Kriterienpruefung!P$1:P$41,MATCH($L37,Filter_Kriterienpruefung!$L$1:$L$41,0)),"")</f>
        <v/>
      </c>
      <c r="Q37" s="27" t="str">
        <f>IFERROR(INDEX(Filter_Kriterienpruefung!Q$1:Q$41,MATCH($L37,Filter_Kriterienpruefung!$L$1:$L$41,0)),"")</f>
        <v/>
      </c>
      <c r="R37" s="27" t="str">
        <f>IFERROR(INDEX(Filter_Kriterienpruefung!R$1:R$41,MATCH($L37,Filter_Kriterienpruefung!$L$1:$L$41,0)),"")</f>
        <v/>
      </c>
      <c r="S37" s="27" t="str">
        <f>IFERROR(INDEX(#REF!,MATCH($L37,#REF!,0)),"")</f>
        <v/>
      </c>
    </row>
    <row r="38" spans="1:19" x14ac:dyDescent="0.25">
      <c r="A38" s="27" t="str">
        <f>Schritt3_KriterienSonderauswahl!H52</f>
        <v/>
      </c>
      <c r="B38" s="27" t="str">
        <f>Schritt3_KriterienSonderauswahl!E52</f>
        <v>nein</v>
      </c>
      <c r="C38" s="27">
        <f>IF(OR(B38=DROPDOWN!$G$9),1,0)</f>
        <v>0</v>
      </c>
      <c r="D38" s="37">
        <f>D37+C38</f>
        <v>2</v>
      </c>
      <c r="E38" s="39"/>
      <c r="F38" s="27" t="str">
        <f t="shared" si="0"/>
        <v/>
      </c>
      <c r="L38" s="232" t="str">
        <f t="shared" si="1"/>
        <v/>
      </c>
      <c r="M38" s="27" t="str">
        <f>IFERROR(INDEX(Filter_Kriterienpruefung!M$1:M$41,MATCH($L38,Filter_Kriterienpruefung!$L$1:$L$41,0)),"")</f>
        <v/>
      </c>
      <c r="N38" s="27" t="str">
        <f>IFERROR(INDEX(Filter_Kriterienpruefung!N$1:N$41,MATCH($L38,Filter_Kriterienpruefung!$L$1:$L$41,0)),"")</f>
        <v/>
      </c>
      <c r="O38" s="27" t="str">
        <f>IFERROR(INDEX(Filter_Kriterienpruefung!O$1:O$41,MATCH($L38,Filter_Kriterienpruefung!$L$1:$L$41,0)),"")</f>
        <v/>
      </c>
      <c r="P38" s="27" t="str">
        <f>IFERROR(INDEX(Filter_Kriterienpruefung!P$1:P$41,MATCH($L38,Filter_Kriterienpruefung!$L$1:$L$41,0)),"")</f>
        <v/>
      </c>
      <c r="Q38" s="27" t="str">
        <f>IFERROR(INDEX(Filter_Kriterienpruefung!Q$1:Q$41,MATCH($L38,Filter_Kriterienpruefung!$L$1:$L$41,0)),"")</f>
        <v/>
      </c>
      <c r="R38" s="27" t="str">
        <f>IFERROR(INDEX(Filter_Kriterienpruefung!R$1:R$41,MATCH($L38,Filter_Kriterienpruefung!$L$1:$L$41,0)),"")</f>
        <v/>
      </c>
      <c r="S38" s="27" t="str">
        <f>IFERROR(INDEX(#REF!,MATCH($L38,#REF!,0)),"")</f>
        <v/>
      </c>
    </row>
    <row r="39" spans="1:19" x14ac:dyDescent="0.25">
      <c r="A39" s="27" t="str">
        <f>Schritt3_KriterienSonderauswahl!H53</f>
        <v/>
      </c>
      <c r="B39" s="27" t="str">
        <f>Schritt3_KriterienSonderauswahl!E53</f>
        <v>ja</v>
      </c>
      <c r="C39" s="27">
        <f>IF(OR(B39=DROPDOWN!$G$9),1,0)</f>
        <v>1</v>
      </c>
      <c r="D39" s="37">
        <f>D38+C39</f>
        <v>3</v>
      </c>
      <c r="E39" s="39"/>
      <c r="F39" s="27" t="str">
        <f t="shared" si="0"/>
        <v/>
      </c>
      <c r="L39" s="232" t="str">
        <f t="shared" si="1"/>
        <v/>
      </c>
      <c r="M39" s="27" t="str">
        <f>IFERROR(INDEX(Filter_Kriterienpruefung!M$1:M$41,MATCH($L39,Filter_Kriterienpruefung!$L$1:$L$41,0)),"")</f>
        <v/>
      </c>
      <c r="N39" s="27" t="str">
        <f>IFERROR(INDEX(Filter_Kriterienpruefung!N$1:N$41,MATCH($L39,Filter_Kriterienpruefung!$L$1:$L$41,0)),"")</f>
        <v/>
      </c>
      <c r="O39" s="27" t="str">
        <f>IFERROR(INDEX(Filter_Kriterienpruefung!O$1:O$41,MATCH($L39,Filter_Kriterienpruefung!$L$1:$L$41,0)),"")</f>
        <v/>
      </c>
      <c r="P39" s="27" t="str">
        <f>IFERROR(INDEX(Filter_Kriterienpruefung!P$1:P$41,MATCH($L39,Filter_Kriterienpruefung!$L$1:$L$41,0)),"")</f>
        <v/>
      </c>
      <c r="Q39" s="27" t="str">
        <f>IFERROR(INDEX(Filter_Kriterienpruefung!Q$1:Q$41,MATCH($L39,Filter_Kriterienpruefung!$L$1:$L$41,0)),"")</f>
        <v/>
      </c>
      <c r="R39" s="27" t="str">
        <f>IFERROR(INDEX(Filter_Kriterienpruefung!R$1:R$41,MATCH($L39,Filter_Kriterienpruefung!$L$1:$L$41,0)),"")</f>
        <v/>
      </c>
      <c r="S39" s="27" t="str">
        <f>IFERROR(INDEX(#REF!,MATCH($L39,#REF!,0)),"")</f>
        <v/>
      </c>
    </row>
    <row r="40" spans="1:19" x14ac:dyDescent="0.25">
      <c r="A40" s="27" t="str">
        <f>Schritt3_KriterienSonderauswahl!H54</f>
        <v/>
      </c>
      <c r="B40" s="27" t="str">
        <f>Schritt3_KriterienSonderauswahl!E54</f>
        <v>ja</v>
      </c>
      <c r="C40" s="27">
        <f>IF(OR(B40=DROPDOWN!$G$9),1,0)</f>
        <v>1</v>
      </c>
      <c r="D40" s="37">
        <f>D39+C40</f>
        <v>4</v>
      </c>
      <c r="E40" s="39"/>
      <c r="F40" s="27" t="str">
        <f t="shared" si="0"/>
        <v/>
      </c>
      <c r="L40" s="232" t="str">
        <f t="shared" si="1"/>
        <v/>
      </c>
      <c r="M40" s="27" t="str">
        <f>IFERROR(INDEX(Filter_Kriterienpruefung!M$1:M$41,MATCH($L40,Filter_Kriterienpruefung!$L$1:$L$41,0)),"")</f>
        <v/>
      </c>
      <c r="N40" s="27" t="str">
        <f>IFERROR(INDEX(Filter_Kriterienpruefung!N$1:N$41,MATCH($L40,Filter_Kriterienpruefung!$L$1:$L$41,0)),"")</f>
        <v/>
      </c>
      <c r="O40" s="27" t="str">
        <f>IFERROR(INDEX(Filter_Kriterienpruefung!O$1:O$41,MATCH($L40,Filter_Kriterienpruefung!$L$1:$L$41,0)),"")</f>
        <v/>
      </c>
      <c r="P40" s="27" t="str">
        <f>IFERROR(INDEX(Filter_Kriterienpruefung!P$1:P$41,MATCH($L40,Filter_Kriterienpruefung!$L$1:$L$41,0)),"")</f>
        <v/>
      </c>
      <c r="Q40" s="27" t="str">
        <f>IFERROR(INDEX(Filter_Kriterienpruefung!Q$1:Q$41,MATCH($L40,Filter_Kriterienpruefung!$L$1:$L$41,0)),"")</f>
        <v/>
      </c>
      <c r="R40" s="27" t="str">
        <f>IFERROR(INDEX(Filter_Kriterienpruefung!R$1:R$41,MATCH($L40,Filter_Kriterienpruefung!$L$1:$L$41,0)),"")</f>
        <v/>
      </c>
      <c r="S40" s="27" t="str">
        <f>IFERROR(INDEX(#REF!,MATCH($L40,#REF!,0)),"")</f>
        <v/>
      </c>
    </row>
    <row r="41" spans="1:19" x14ac:dyDescent="0.25">
      <c r="A41" s="27" t="str">
        <f>Schritt3_KriterienSonderauswahl!H55</f>
        <v/>
      </c>
      <c r="B41" s="27" t="str">
        <f>Schritt3_KriterienSonderauswahl!E55</f>
        <v>nein</v>
      </c>
      <c r="C41" s="27">
        <f>IF(OR(B41=DROPDOWN!$G$9),1,0)</f>
        <v>0</v>
      </c>
      <c r="D41" s="37">
        <f t="shared" ref="D41" si="3">D40+C41</f>
        <v>4</v>
      </c>
      <c r="E41" s="39"/>
      <c r="F41" s="27" t="str">
        <f t="shared" si="0"/>
        <v/>
      </c>
      <c r="L41" s="232" t="str">
        <f t="shared" si="1"/>
        <v/>
      </c>
      <c r="M41" s="27" t="str">
        <f>IFERROR(INDEX(Filter_Kriterienpruefung!M$1:M$41,MATCH($L41,Filter_Kriterienpruefung!$L$1:$L$41,0)),"")</f>
        <v/>
      </c>
      <c r="N41" s="27" t="str">
        <f>IFERROR(INDEX(Filter_Kriterienpruefung!N$1:N$41,MATCH($L41,Filter_Kriterienpruefung!$L$1:$L$41,0)),"")</f>
        <v/>
      </c>
      <c r="O41" s="27" t="str">
        <f>IFERROR(INDEX(Filter_Kriterienpruefung!O$1:O$41,MATCH($L41,Filter_Kriterienpruefung!$L$1:$L$41,0)),"")</f>
        <v/>
      </c>
      <c r="P41" s="27" t="str">
        <f>IFERROR(INDEX(Filter_Kriterienpruefung!P$1:P$41,MATCH($L41,Filter_Kriterienpruefung!$L$1:$L$41,0)),"")</f>
        <v/>
      </c>
      <c r="Q41" s="27" t="str">
        <f>IFERROR(INDEX(Filter_Kriterienpruefung!Q$1:Q$41,MATCH($L41,Filter_Kriterienpruefung!$L$1:$L$41,0)),"")</f>
        <v/>
      </c>
      <c r="R41" s="27" t="str">
        <f>IFERROR(INDEX(Filter_Kriterienpruefung!R$1:R$41,MATCH($L41,Filter_Kriterienpruefung!$L$1:$L$41,0)),"")</f>
        <v/>
      </c>
      <c r="S41" s="27" t="str">
        <f>IFERROR(INDEX(#REF!,MATCH($L41,#REF!,0)),"")</f>
        <v/>
      </c>
    </row>
    <row r="42" spans="1:19" s="40" customFormat="1" x14ac:dyDescent="0.25">
      <c r="D42" s="41"/>
      <c r="E42" s="41"/>
      <c r="I42" s="27"/>
    </row>
    <row r="43" spans="1:19" x14ac:dyDescent="0.25">
      <c r="D43" s="28"/>
      <c r="E43" s="39"/>
    </row>
  </sheetData>
  <customSheetViews>
    <customSheetView guid="{46FA8FB2-CEEC-41E4-BFE0-0649DAC6661A}">
      <selection activeCell="L25" sqref="L25"/>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TRAFIS.NB_Excel_Bewertungstool"/>
    <f:field ref="objsubject" par="" edit="true" text=""/>
    <f:field ref="objcreatedby" par="" text="Schauser, Inke"/>
    <f:field ref="objcreatedat" par="" text="10.07.2023 14:56:01"/>
    <f:field ref="objchangedby" par="" text="Ittershagen, Martin"/>
    <f:field ref="objmodifiedat" par="" text="05.09.2023 14:05:04"/>
    <f:field ref="doc_FSCFOLIO_1_1001_FieldDocumentNumber" par="" text=""/>
    <f:field ref="doc_FSCFOLIO_1_1001_FieldSubject" par="" edit="true" text=""/>
    <f:field ref="FSCFOLIO_1_1001_FieldCurrentUser" par="" text="Lina-Sophie Brinker"/>
    <f:field ref="CCAPRECONFIG_15_1001_Objektname" par="" edit="true" text="TRAFIS.NB_Excel_Bewertungstool"/>
    <f:field ref="DEPRECONFIG_15_1001_Objektname" par="" edit="true" text="TRAFIS.NB_Excel_Bewertungstool"/>
  </f:record>
  <f:record inx="1" ref="">
    <f:field ref="DEPRECONFIG_15_1001_Anrede" par="" edit="true" text=""/>
    <f:field ref="DEPRECONFIG_15_1001_Titel" par="" edit="true" text=""/>
    <f:field ref="DEPRECONFIG_15_1001_Vorname" par="" edit="true" text=""/>
    <f:field ref="DEPRECONFIG_15_1001_Nachname" par="" edit="true" text=""/>
    <f:field ref="DEPRECONFIG_15_1001_Strasse" par="" text=""/>
    <f:field ref="DEPRECONFIG_15_1001_Hausnummer" par="" text=""/>
    <f:field ref="DEPRECONFIG_15_1001_Postleitzahl" par="" text=""/>
    <f:field ref="DEPRECONFIG_15_1001_Ort" par="" text=""/>
    <f:field ref="DEPRECONFIG_15_1001_EMailAdresse" par="" text=""/>
    <f:field ref="DEPRECONFIG_15_1001_Land" par="" text=""/>
    <f:field ref="UBACFG_15_1700_Firmenname" par="" text=""/>
    <f:field ref="UBACFG_15_1700_FirmennameZeile2" par="" text=""/>
    <f:field ref="CCAPRECONFIG_15_1001_Postfach"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DEPRECONFIG_15_1001_Objektname" text="Objektname"/>
  </f:display>
  <f:display par="" text="Serialcontext &gt; Adressaten">
    <f:field ref="DEPRECONFIG_15_1001_Anrede" text="Anrede"/>
    <f:field ref="DEPRECONFIG_15_1001_EMailAdresse" text="E-Mail-Adresse"/>
    <f:field ref="UBACFG_15_1700_Firmenname" text="Firmenname"/>
    <f:field ref="UBACFG_15_1700_FirmennameZeile2" text="Firmenname Zeile 2"/>
    <f:field ref="DEPRECONFIG_15_1001_Hausnummer" text="Hausnummer"/>
    <f:field ref="DEPRECONFIG_15_1001_Land" text="Land"/>
    <f:field ref="DEPRECONFIG_15_1001_Nachname" text="Nachname"/>
    <f:field ref="DEPRECONFIG_15_1001_Ort" text="Ort"/>
    <f:field ref="CCAPRECONFIG_15_1001_Postfach" text="Postfach"/>
    <f:field ref="DEPRECONFIG_15_1001_Postleitzahl" text="Postleitzahl"/>
    <f:field ref="DEPRECONFIG_15_1001_Strasse" text="Strasse"/>
    <f:field ref="DEPRECONFIG_15_1001_Titel" text="Titel"/>
    <f:field ref="DEPRECONFIG_15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vt:i4>
      </vt:variant>
    </vt:vector>
  </HeadingPairs>
  <TitlesOfParts>
    <vt:vector size="24" baseType="lpstr">
      <vt:lpstr>Ihre Notizen</vt:lpstr>
      <vt:lpstr>Beschreibung</vt:lpstr>
      <vt:lpstr>0_Allg_Eingaben</vt:lpstr>
      <vt:lpstr>Schritt1_Kriterienpruefung</vt:lpstr>
      <vt:lpstr>Krit_Erläuterungen</vt:lpstr>
      <vt:lpstr>Schritt2_Kriterienergaenzung</vt:lpstr>
      <vt:lpstr>Filter_Kriterienpruefung</vt:lpstr>
      <vt:lpstr>Schritt3_KriterienSonderauswahl</vt:lpstr>
      <vt:lpstr>Filter_SonderKriterienpruefung</vt:lpstr>
      <vt:lpstr>Schritt4_Einzelbewertung</vt:lpstr>
      <vt:lpstr>Schritt5_Gruppenbewertung</vt:lpstr>
      <vt:lpstr>Werte_Auswertung</vt:lpstr>
      <vt:lpstr>Werte_TOP5</vt:lpstr>
      <vt:lpstr>Werte_SonderAuswertung</vt:lpstr>
      <vt:lpstr>6a_Ergebnis-KritGruppen</vt:lpstr>
      <vt:lpstr>6b_Ergebnis-AlleZahlen</vt:lpstr>
      <vt:lpstr>6c_Ergebnis-AlleGrafik</vt:lpstr>
      <vt:lpstr>6d_Ergebnis-TOP5</vt:lpstr>
      <vt:lpstr>6e_Ergebnis-SonderkritZahlen</vt:lpstr>
      <vt:lpstr>6f_Ergebnis-SonderKritGrafik</vt:lpstr>
      <vt:lpstr>7_DruckvorlageBericht</vt:lpstr>
      <vt:lpstr>Ablage</vt:lpstr>
      <vt:lpstr>DROPDOWN</vt:lpstr>
      <vt:lpstr>'7_DruckvorlageBericht'!Druckbereich</vt:lpstr>
    </vt:vector>
  </TitlesOfParts>
  <Company>Leibniz-Institut für ökologische Raumentwicklung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Olfert</dc:creator>
  <cp:lastModifiedBy>Brinker, Lina-Sophie</cp:lastModifiedBy>
  <cp:lastPrinted>2022-09-01T12:52:15Z</cp:lastPrinted>
  <dcterms:created xsi:type="dcterms:W3CDTF">2021-07-01T12:42:13Z</dcterms:created>
  <dcterms:modified xsi:type="dcterms:W3CDTF">2023-09-07T08:34:26Z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BACFG@15.1700:Author">
    <vt:lpwstr>Inke Schauser</vt:lpwstr>
  </property>
  <property fmtid="{D5CDD505-2E9C-101B-9397-08002B2CF9AE}" pid="3" name="FSC#UBACFG@15.1700:MailAuthor">
    <vt:lpwstr>Inke.Schauser@uba.de</vt:lpwstr>
  </property>
  <property fmtid="{D5CDD505-2E9C-101B-9397-08002B2CF9AE}" pid="4" name="FSC#UBACFG@15.1700:Mail2Author">
    <vt:lpwstr/>
  </property>
  <property fmtid="{D5CDD505-2E9C-101B-9397-08002B2CF9AE}" pid="5" name="FSC#UBACFG@15.1700:TelephonAuthor">
    <vt:lpwstr/>
  </property>
  <property fmtid="{D5CDD505-2E9C-101B-9397-08002B2CF9AE}" pid="6" name="FSC#UBACFG@15.1700:FaxAuthor">
    <vt:lpwstr/>
  </property>
  <property fmtid="{D5CDD505-2E9C-101B-9397-08002B2CF9AE}" pid="7" name="FSC#UBACFG@15.1700:SurnameAuthor">
    <vt:lpwstr>Schauser</vt:lpwstr>
  </property>
  <property fmtid="{D5CDD505-2E9C-101B-9397-08002B2CF9AE}" pid="8" name="FSC#UBACFG@15.1700:GroupReferrednumber">
    <vt:lpwstr>I 1.6 (Fachgebiet I 1.6 - KomPass – Klimafolgen und Anpassung in Deutschland)</vt:lpwstr>
  </property>
  <property fmtid="{D5CDD505-2E9C-101B-9397-08002B2CF9AE}" pid="9" name="FSC#UBACFG@15.1700:FinalVersionSignerProcedure">
    <vt:lpwstr/>
  </property>
  <property fmtid="{D5CDD505-2E9C-101B-9397-08002B2CF9AE}" pid="10" name="FSC#UBACFG@15.1700:FileReferenceProcedure">
    <vt:lpwstr>76 001/0015#0010</vt:lpwstr>
  </property>
  <property fmtid="{D5CDD505-2E9C-101B-9397-08002B2CF9AE}" pid="11" name="FSC#UBACFG@15.1700:SubjectReferrednumber">
    <vt:lpwstr>TRAFIS NB_Handbuch_Lektoriert_v230507_2ao_KLu_v2</vt:lpwstr>
  </property>
  <property fmtid="{D5CDD505-2E9C-101B-9397-08002B2CF9AE}" pid="12" name="FSC#UBACFG@15.1700:ObjnameReferrednumber">
    <vt:lpwstr>76 001/0015#0010-0002 - TRAFIS NB_Handbuch_Tool</vt:lpwstr>
  </property>
  <property fmtid="{D5CDD505-2E9C-101B-9397-08002B2CF9AE}" pid="13" name="FSC#COOELAK@1.1001:Subject">
    <vt:lpwstr>Transformation hin zu nachhaltigen, resilienten Infrastrukturen (TRAFIS II)</vt:lpwstr>
  </property>
  <property fmtid="{D5CDD505-2E9C-101B-9397-08002B2CF9AE}" pid="14" name="FSC#COOELAK@1.1001:FileReference">
    <vt:lpwstr>76 001/0015</vt:lpwstr>
  </property>
  <property fmtid="{D5CDD505-2E9C-101B-9397-08002B2CF9AE}" pid="15" name="FSC#COOELAK@1.1001:FileRefYear">
    <vt:lpwstr>2020</vt:lpwstr>
  </property>
  <property fmtid="{D5CDD505-2E9C-101B-9397-08002B2CF9AE}" pid="16" name="FSC#COOELAK@1.1001:FileRefOrdinal">
    <vt:lpwstr>15</vt:lpwstr>
  </property>
  <property fmtid="{D5CDD505-2E9C-101B-9397-08002B2CF9AE}" pid="17" name="FSC#COOELAK@1.1001:FileRefOU">
    <vt:lpwstr>I 1.6</vt:lpwstr>
  </property>
  <property fmtid="{D5CDD505-2E9C-101B-9397-08002B2CF9AE}" pid="18" name="FSC#COOELAK@1.1001:Organization">
    <vt:lpwstr/>
  </property>
  <property fmtid="{D5CDD505-2E9C-101B-9397-08002B2CF9AE}" pid="19" name="FSC#COOELAK@1.1001:Owner">
    <vt:lpwstr>Schauser Inke</vt:lpwstr>
  </property>
  <property fmtid="{D5CDD505-2E9C-101B-9397-08002B2CF9AE}" pid="20" name="FSC#COOELAK@1.1001:OwnerExtension">
    <vt:lpwstr/>
  </property>
  <property fmtid="{D5CDD505-2E9C-101B-9397-08002B2CF9AE}" pid="21" name="FSC#COOELAK@1.1001:OwnerFaxExtension">
    <vt:lpwstr/>
  </property>
  <property fmtid="{D5CDD505-2E9C-101B-9397-08002B2CF9AE}" pid="22" name="FSC#COOELAK@1.1001:DispatchedBy">
    <vt:lpwstr/>
  </property>
  <property fmtid="{D5CDD505-2E9C-101B-9397-08002B2CF9AE}" pid="23" name="FSC#COOELAK@1.1001:DispatchedAt">
    <vt:lpwstr/>
  </property>
  <property fmtid="{D5CDD505-2E9C-101B-9397-08002B2CF9AE}" pid="24" name="FSC#COOELAK@1.1001:ApprovedBy">
    <vt:lpwstr/>
  </property>
  <property fmtid="{D5CDD505-2E9C-101B-9397-08002B2CF9AE}" pid="25" name="FSC#COOELAK@1.1001:ApprovedAt">
    <vt:lpwstr/>
  </property>
  <property fmtid="{D5CDD505-2E9C-101B-9397-08002B2CF9AE}" pid="26" name="FSC#COOELAK@1.1001:Department">
    <vt:lpwstr>I 1.6 (Fachgebiet I 1.6 - KomPass – Klimafolgen und Anpassung in Deutschland)</vt:lpwstr>
  </property>
  <property fmtid="{D5CDD505-2E9C-101B-9397-08002B2CF9AE}" pid="27" name="FSC#COOELAK@1.1001:CreatedAt">
    <vt:lpwstr>10.07.2023</vt:lpwstr>
  </property>
  <property fmtid="{D5CDD505-2E9C-101B-9397-08002B2CF9AE}" pid="28" name="FSC#COOELAK@1.1001:OU">
    <vt:lpwstr>I 1.6 (Fachgebiet I 1.6 - KomPass – Klimafolgen und Anpassung in Deutschland)</vt:lpwstr>
  </property>
  <property fmtid="{D5CDD505-2E9C-101B-9397-08002B2CF9AE}" pid="29" name="FSC#COOELAK@1.1001:Priority">
    <vt:lpwstr> ()</vt:lpwstr>
  </property>
  <property fmtid="{D5CDD505-2E9C-101B-9397-08002B2CF9AE}" pid="30" name="FSC#COOELAK@1.1001:ObjBarCode">
    <vt:lpwstr>*COO.2245.100.8.1389909*</vt:lpwstr>
  </property>
  <property fmtid="{D5CDD505-2E9C-101B-9397-08002B2CF9AE}" pid="31" name="FSC#COOELAK@1.1001:RefBarCode">
    <vt:lpwstr>*COO.2245.100.3.288301*</vt:lpwstr>
  </property>
  <property fmtid="{D5CDD505-2E9C-101B-9397-08002B2CF9AE}" pid="32" name="FSC#COOELAK@1.1001:FileRefBarCode">
    <vt:lpwstr>*76 001/0015*</vt:lpwstr>
  </property>
  <property fmtid="{D5CDD505-2E9C-101B-9397-08002B2CF9AE}" pid="33" name="FSC#COOELAK@1.1001:ExternalRef">
    <vt:lpwstr/>
  </property>
  <property fmtid="{D5CDD505-2E9C-101B-9397-08002B2CF9AE}" pid="34" name="FSC#COOELAK@1.1001:IncomingNumber">
    <vt:lpwstr>2</vt:lpwstr>
  </property>
  <property fmtid="{D5CDD505-2E9C-101B-9397-08002B2CF9AE}" pid="35" name="FSC#COOELAK@1.1001:IncomingSubject">
    <vt:lpwstr>TRAFIS NB_Handbuch_Lektoriert_v230507_2ao_KLu_v2</vt:lpwstr>
  </property>
  <property fmtid="{D5CDD505-2E9C-101B-9397-08002B2CF9AE}" pid="36" name="FSC#COOELAK@1.1001:ProcessResponsible">
    <vt:lpwstr/>
  </property>
  <property fmtid="{D5CDD505-2E9C-101B-9397-08002B2CF9AE}" pid="37" name="FSC#COOELAK@1.1001:ProcessResponsiblePhone">
    <vt:lpwstr/>
  </property>
  <property fmtid="{D5CDD505-2E9C-101B-9397-08002B2CF9AE}" pid="38" name="FSC#COOELAK@1.1001:ProcessResponsibleMail">
    <vt:lpwstr/>
  </property>
  <property fmtid="{D5CDD505-2E9C-101B-9397-08002B2CF9AE}" pid="39" name="FSC#COOELAK@1.1001:ProcessResponsibleFax">
    <vt:lpwstr/>
  </property>
  <property fmtid="{D5CDD505-2E9C-101B-9397-08002B2CF9AE}" pid="40" name="FSC#COOELAK@1.1001:ApproverFirstName">
    <vt:lpwstr/>
  </property>
  <property fmtid="{D5CDD505-2E9C-101B-9397-08002B2CF9AE}" pid="41" name="FSC#COOELAK@1.1001:ApproverSurName">
    <vt:lpwstr/>
  </property>
  <property fmtid="{D5CDD505-2E9C-101B-9397-08002B2CF9AE}" pid="42" name="FSC#COOELAK@1.1001:ApproverTitle">
    <vt:lpwstr/>
  </property>
  <property fmtid="{D5CDD505-2E9C-101B-9397-08002B2CF9AE}" pid="43" name="FSC#COOELAK@1.1001:ExternalDate">
    <vt:lpwstr/>
  </property>
  <property fmtid="{D5CDD505-2E9C-101B-9397-08002B2CF9AE}" pid="44" name="FSC#COOELAK@1.1001:SettlementApprovedAt">
    <vt:lpwstr/>
  </property>
  <property fmtid="{D5CDD505-2E9C-101B-9397-08002B2CF9AE}" pid="45" name="FSC#COOELAK@1.1001:BaseNumber">
    <vt:lpwstr>76 001</vt:lpwstr>
  </property>
  <property fmtid="{D5CDD505-2E9C-101B-9397-08002B2CF9AE}" pid="46" name="FSC#COOELAK@1.1001:CurrentUserRolePos">
    <vt:lpwstr>Sachbearbeiter/in</vt:lpwstr>
  </property>
  <property fmtid="{D5CDD505-2E9C-101B-9397-08002B2CF9AE}" pid="47" name="FSC#COOELAK@1.1001:CurrentUserEmail">
    <vt:lpwstr>Lina-Sophie.Brinker@uba.de</vt:lpwstr>
  </property>
  <property fmtid="{D5CDD505-2E9C-101B-9397-08002B2CF9AE}" pid="48" name="FSC#ELAKGOV@1.1001:PersonalSubjGender">
    <vt:lpwstr/>
  </property>
  <property fmtid="{D5CDD505-2E9C-101B-9397-08002B2CF9AE}" pid="49" name="FSC#ELAKGOV@1.1001:PersonalSubjFirstName">
    <vt:lpwstr/>
  </property>
  <property fmtid="{D5CDD505-2E9C-101B-9397-08002B2CF9AE}" pid="50" name="FSC#ELAKGOV@1.1001:PersonalSubjSurName">
    <vt:lpwstr/>
  </property>
  <property fmtid="{D5CDD505-2E9C-101B-9397-08002B2CF9AE}" pid="51" name="FSC#ELAKGOV@1.1001:PersonalSubjSalutation">
    <vt:lpwstr/>
  </property>
  <property fmtid="{D5CDD505-2E9C-101B-9397-08002B2CF9AE}" pid="52" name="FSC#ELAKGOV@1.1001:PersonalSubjAddress">
    <vt:lpwstr/>
  </property>
  <property fmtid="{D5CDD505-2E9C-101B-9397-08002B2CF9AE}" pid="53" name="FSC#ATSTATECFG@1.1001:Office">
    <vt:lpwstr/>
  </property>
  <property fmtid="{D5CDD505-2E9C-101B-9397-08002B2CF9AE}" pid="54" name="FSC#ATSTATECFG@1.1001:Agent">
    <vt:lpwstr>Inke Schauser</vt:lpwstr>
  </property>
  <property fmtid="{D5CDD505-2E9C-101B-9397-08002B2CF9AE}" pid="55" name="FSC#ATSTATECFG@1.1001:AgentPhone">
    <vt:lpwstr/>
  </property>
  <property fmtid="{D5CDD505-2E9C-101B-9397-08002B2CF9AE}" pid="56" name="FSC#ATSTATECFG@1.1001:DepartmentFax">
    <vt:lpwstr/>
  </property>
  <property fmtid="{D5CDD505-2E9C-101B-9397-08002B2CF9AE}" pid="57" name="FSC#ATSTATECFG@1.1001:DepartmentEmail">
    <vt:lpwstr/>
  </property>
  <property fmtid="{D5CDD505-2E9C-101B-9397-08002B2CF9AE}" pid="58" name="FSC#ATSTATECFG@1.1001:SubfileDate">
    <vt:lpwstr>04.07.2023</vt:lpwstr>
  </property>
  <property fmtid="{D5CDD505-2E9C-101B-9397-08002B2CF9AE}" pid="59" name="FSC#ATSTATECFG@1.1001:SubfileSubject">
    <vt:lpwstr>TRAFIS NB_Handbuch_Lektoriert_v230507_2ao_KLu_v2</vt:lpwstr>
  </property>
  <property fmtid="{D5CDD505-2E9C-101B-9397-08002B2CF9AE}" pid="60" name="FSC#ATSTATECFG@1.1001:DepartmentZipCode">
    <vt:lpwstr/>
  </property>
  <property fmtid="{D5CDD505-2E9C-101B-9397-08002B2CF9AE}" pid="61" name="FSC#ATSTATECFG@1.1001:DepartmentCountry">
    <vt:lpwstr/>
  </property>
  <property fmtid="{D5CDD505-2E9C-101B-9397-08002B2CF9AE}" pid="62" name="FSC#ATSTATECFG@1.1001:DepartmentCity">
    <vt:lpwstr/>
  </property>
  <property fmtid="{D5CDD505-2E9C-101B-9397-08002B2CF9AE}" pid="63" name="FSC#ATSTATECFG@1.1001:DepartmentStreet">
    <vt:lpwstr/>
  </property>
  <property fmtid="{D5CDD505-2E9C-101B-9397-08002B2CF9AE}" pid="64" name="FSC#ATSTATECFG@1.1001:DepartmentDVR">
    <vt:lpwstr/>
  </property>
  <property fmtid="{D5CDD505-2E9C-101B-9397-08002B2CF9AE}" pid="65" name="FSC#ATSTATECFG@1.1001:DepartmentUID">
    <vt:lpwstr/>
  </property>
  <property fmtid="{D5CDD505-2E9C-101B-9397-08002B2CF9AE}" pid="66" name="FSC#ATSTATECFG@1.1001:SubfileReference">
    <vt:lpwstr>76 001/0015#0010-0002</vt:lpwstr>
  </property>
  <property fmtid="{D5CDD505-2E9C-101B-9397-08002B2CF9AE}" pid="67" name="FSC#ATSTATECFG@1.1001:Clause">
    <vt:lpwstr/>
  </property>
  <property fmtid="{D5CDD505-2E9C-101B-9397-08002B2CF9AE}" pid="68" name="FSC#ATSTATECFG@1.1001:ApprovedSignature">
    <vt:lpwstr/>
  </property>
  <property fmtid="{D5CDD505-2E9C-101B-9397-08002B2CF9AE}" pid="69" name="FSC#ATSTATECFG@1.1001:BankAccount">
    <vt:lpwstr/>
  </property>
  <property fmtid="{D5CDD505-2E9C-101B-9397-08002B2CF9AE}" pid="70" name="FSC#ATSTATECFG@1.1001:BankAccountOwner">
    <vt:lpwstr/>
  </property>
  <property fmtid="{D5CDD505-2E9C-101B-9397-08002B2CF9AE}" pid="71" name="FSC#ATSTATECFG@1.1001:BankInstitute">
    <vt:lpwstr/>
  </property>
  <property fmtid="{D5CDD505-2E9C-101B-9397-08002B2CF9AE}" pid="72" name="FSC#ATSTATECFG@1.1001:BankAccountID">
    <vt:lpwstr/>
  </property>
  <property fmtid="{D5CDD505-2E9C-101B-9397-08002B2CF9AE}" pid="73" name="FSC#ATSTATECFG@1.1001:BankAccountIBAN">
    <vt:lpwstr/>
  </property>
  <property fmtid="{D5CDD505-2E9C-101B-9397-08002B2CF9AE}" pid="74" name="FSC#ATSTATECFG@1.1001:BankAccountBIC">
    <vt:lpwstr/>
  </property>
  <property fmtid="{D5CDD505-2E9C-101B-9397-08002B2CF9AE}" pid="75" name="FSC#ATSTATECFG@1.1001:BankName">
    <vt:lpwstr/>
  </property>
  <property fmtid="{D5CDD505-2E9C-101B-9397-08002B2CF9AE}" pid="76" name="FSC#FSCGOVDE@1.1001:FileRefOUEmail">
    <vt:lpwstr/>
  </property>
  <property fmtid="{D5CDD505-2E9C-101B-9397-08002B2CF9AE}" pid="77" name="FSC#FSCGOVDE@1.1001:ProcedureReference">
    <vt:lpwstr>76 001/0015#0010</vt:lpwstr>
  </property>
  <property fmtid="{D5CDD505-2E9C-101B-9397-08002B2CF9AE}" pid="78" name="FSC#FSCGOVDE@1.1001:FileSubject">
    <vt:lpwstr>Transformation hin zu nachhaltigen, resilienten Infrastrukturen (TRAFIS II)</vt:lpwstr>
  </property>
  <property fmtid="{D5CDD505-2E9C-101B-9397-08002B2CF9AE}" pid="79" name="FSC#FSCGOVDE@1.1001:ProcedureSubject">
    <vt:lpwstr>Veröffentlichung TRAFIS.NB Handbuch</vt:lpwstr>
  </property>
  <property fmtid="{D5CDD505-2E9C-101B-9397-08002B2CF9AE}" pid="80" name="FSC#FSCGOVDE@1.1001:SignFinalVersionBy">
    <vt:lpwstr/>
  </property>
  <property fmtid="{D5CDD505-2E9C-101B-9397-08002B2CF9AE}" pid="81" name="FSC#FSCGOVDE@1.1001:SignFinalVersionAt">
    <vt:lpwstr/>
  </property>
  <property fmtid="{D5CDD505-2E9C-101B-9397-08002B2CF9AE}" pid="82" name="FSC#FSCGOVDE@1.1001:ProcedureRefBarCode">
    <vt:lpwstr>76 001/0015#0010</vt:lpwstr>
  </property>
  <property fmtid="{D5CDD505-2E9C-101B-9397-08002B2CF9AE}" pid="83" name="FSC#FSCGOVDE@1.1001:FileAddSubj">
    <vt:lpwstr/>
  </property>
  <property fmtid="{D5CDD505-2E9C-101B-9397-08002B2CF9AE}" pid="84" name="FSC#FSCGOVDE@1.1001:DocumentSubj">
    <vt:lpwstr>TRAFIS NB_Handbuch_Lektoriert_v230507_2ao_KLu_v2</vt:lpwstr>
  </property>
  <property fmtid="{D5CDD505-2E9C-101B-9397-08002B2CF9AE}" pid="85" name="FSC#FSCGOVDE@1.1001:FileRel">
    <vt:lpwstr/>
  </property>
  <property fmtid="{D5CDD505-2E9C-101B-9397-08002B2CF9AE}" pid="86" name="FSC#COOSYSTEM@1.1:Container">
    <vt:lpwstr>COO.2245.100.8.1389909</vt:lpwstr>
  </property>
  <property fmtid="{D5CDD505-2E9C-101B-9397-08002B2CF9AE}" pid="87" name="FSC#FSCFOLIO@1.1001:docpropproject">
    <vt:lpwstr/>
  </property>
</Properties>
</file>