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C:\Users\gniffke\Desktop\"/>
    </mc:Choice>
  </mc:AlternateContent>
  <xr:revisionPtr revIDLastSave="0" documentId="13_ncr:1_{C45E87BE-E5BB-4D79-ADD5-4EB7E84429C0}" xr6:coauthVersionLast="36" xr6:coauthVersionMax="36" xr10:uidLastSave="{00000000-0000-0000-0000-000000000000}"/>
  <bookViews>
    <workbookView xWindow="8610" yWindow="0" windowWidth="25860" windowHeight="12810" tabRatio="869" activeTab="9" xr2:uid="{00000000-000D-0000-FFFF-FFFF00000000}"/>
  </bookViews>
  <sheets>
    <sheet name="THG-Trends" sheetId="10" r:id="rId1"/>
    <sheet name="THG-Anteile" sheetId="9" r:id="rId2"/>
    <sheet name="THG kurz" sheetId="41" r:id="rId3"/>
    <sheet name="THG" sheetId="8" r:id="rId4"/>
    <sheet name="CO2" sheetId="3" r:id="rId5"/>
    <sheet name="CH4" sheetId="6" r:id="rId6"/>
    <sheet name="N2O" sheetId="7" r:id="rId7"/>
    <sheet name="F-Gase" sheetId="45" r:id="rId8"/>
    <sheet name="Daten Sektorgrafik" sheetId="12" r:id="rId9"/>
    <sheet name="Sektorgrafik UBA_CI" sheetId="13" r:id="rId10"/>
    <sheet name="Daten Zielpfadgrafik" sheetId="14" r:id="rId11"/>
    <sheet name="Grafik Zielpfad" sheetId="18" r:id="rId12"/>
    <sheet name="Daten Sektor Energiew." sheetId="21" r:id="rId13"/>
    <sheet name="Grafik Sektor Energiew." sheetId="22" r:id="rId14"/>
    <sheet name="Daten Sektor Industrie" sheetId="23" r:id="rId15"/>
    <sheet name="Grafik Sektor Industrie" sheetId="24" r:id="rId16"/>
    <sheet name="Daten Sektor Gebäude" sheetId="25" r:id="rId17"/>
    <sheet name="Grafik Sektor Gebäude" sheetId="26" r:id="rId18"/>
    <sheet name="Daten Sektor Verkehr" sheetId="27" r:id="rId19"/>
    <sheet name="Grafik Sektor Verkehr" sheetId="28" r:id="rId20"/>
    <sheet name="Daten Sektor Landwirtschaft" sheetId="31" r:id="rId21"/>
    <sheet name="Grafik Sektor Landwirtschaft" sheetId="32" r:id="rId22"/>
    <sheet name="Daten Sektor Abfallwirtschaft" sheetId="33" r:id="rId23"/>
    <sheet name="Grafik Sektor Abfallwirtschaft" sheetId="34" r:id="rId24"/>
    <sheet name="Unsicherheiten" sheetId="44" r:id="rId25"/>
  </sheets>
  <definedNames>
    <definedName name="_xlnm.Print_Area" localSheetId="5">'CH4'!$A$1:$AJ$54</definedName>
    <definedName name="_xlnm.Print_Area" localSheetId="4">'CO2'!$A$1:$AJ$54</definedName>
    <definedName name="_xlnm.Print_Area" localSheetId="7">'F-Gase'!$A$1:$AJ$54</definedName>
    <definedName name="_xlnm.Print_Area" localSheetId="6">N2O!$A$1:$AJ$54</definedName>
    <definedName name="_xlnm.Print_Area" localSheetId="3">THG!$A$1:$AJ$54</definedName>
    <definedName name="_xlnm.Print_Area" localSheetId="2">'THG kurz'!$A$1:$AM$18</definedName>
    <definedName name="_xlnm.Print_Area" localSheetId="1">'THG-Anteile'!$A$1:$AF$46</definedName>
    <definedName name="_xlnm.Print_Area" localSheetId="0">'THG-Trends'!$A$1:$AF$54</definedName>
    <definedName name="_xlnm.Print_Area" localSheetId="24">Unsicherheiten!$A$1:$N$16</definedName>
  </definedNames>
  <calcPr calcId="191029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24" i="41" l="1"/>
  <c r="AI24" i="41"/>
  <c r="AJ16" i="21" s="1"/>
  <c r="AI37" i="41"/>
  <c r="AJ16" i="25" s="1"/>
  <c r="AH37" i="41"/>
  <c r="AH31" i="41"/>
  <c r="AI31" i="41"/>
  <c r="AJ18" i="23" s="1"/>
  <c r="AJ9" i="45" l="1"/>
  <c r="AJ21" i="45"/>
  <c r="AJ26" i="45"/>
  <c r="AJ32" i="45"/>
  <c r="AJ42" i="45"/>
  <c r="AJ48" i="45"/>
  <c r="AI48" i="45" l="1"/>
  <c r="AH48" i="45"/>
  <c r="AG48" i="45"/>
  <c r="AF48" i="45"/>
  <c r="AE48" i="45"/>
  <c r="AD48" i="45"/>
  <c r="AC48" i="45"/>
  <c r="AB48" i="45"/>
  <c r="AA48" i="45"/>
  <c r="Z48" i="45"/>
  <c r="Y48" i="45"/>
  <c r="X48" i="45"/>
  <c r="W48" i="45"/>
  <c r="V48" i="45"/>
  <c r="U48" i="45"/>
  <c r="T48" i="45"/>
  <c r="S48" i="45"/>
  <c r="R48" i="45"/>
  <c r="Q48" i="45"/>
  <c r="P48" i="45"/>
  <c r="O48" i="45"/>
  <c r="N48" i="45"/>
  <c r="M48" i="45"/>
  <c r="L48" i="45"/>
  <c r="K48" i="45"/>
  <c r="J48" i="45"/>
  <c r="I48" i="45"/>
  <c r="H48" i="45"/>
  <c r="G48" i="45"/>
  <c r="F48" i="45"/>
  <c r="E48" i="45"/>
  <c r="D48" i="45"/>
  <c r="C48" i="45"/>
  <c r="AI42" i="45"/>
  <c r="AH42" i="45"/>
  <c r="AG42" i="45"/>
  <c r="AF42" i="45"/>
  <c r="AE42" i="45"/>
  <c r="AD42" i="45"/>
  <c r="AC42" i="45"/>
  <c r="AB42" i="45"/>
  <c r="AA42" i="45"/>
  <c r="Z42" i="45"/>
  <c r="Y42" i="45"/>
  <c r="X42" i="45"/>
  <c r="W42" i="45"/>
  <c r="V42" i="45"/>
  <c r="U42" i="45"/>
  <c r="T42" i="45"/>
  <c r="S42" i="45"/>
  <c r="R42" i="45"/>
  <c r="Q42" i="45"/>
  <c r="P42" i="45"/>
  <c r="O42" i="45"/>
  <c r="N42" i="45"/>
  <c r="M42" i="45"/>
  <c r="L42" i="45"/>
  <c r="K42" i="45"/>
  <c r="J42" i="45"/>
  <c r="I42" i="45"/>
  <c r="H42" i="45"/>
  <c r="G42" i="45"/>
  <c r="F42" i="45"/>
  <c r="E42" i="45"/>
  <c r="D42" i="45"/>
  <c r="C42" i="45"/>
  <c r="AI32" i="45"/>
  <c r="AH32" i="45"/>
  <c r="AG32" i="45"/>
  <c r="AF32" i="45"/>
  <c r="AE32" i="45"/>
  <c r="AD32" i="45"/>
  <c r="AC32" i="45"/>
  <c r="AB32" i="45"/>
  <c r="AA32" i="45"/>
  <c r="Z32" i="45"/>
  <c r="Y32" i="45"/>
  <c r="X32" i="45"/>
  <c r="W32" i="45"/>
  <c r="V32" i="45"/>
  <c r="U32" i="45"/>
  <c r="T32" i="45"/>
  <c r="S32" i="45"/>
  <c r="R32" i="45"/>
  <c r="Q32" i="45"/>
  <c r="P32" i="45"/>
  <c r="O32" i="45"/>
  <c r="N32" i="45"/>
  <c r="M32" i="45"/>
  <c r="L32" i="45"/>
  <c r="K32" i="45"/>
  <c r="J32" i="45"/>
  <c r="I32" i="45"/>
  <c r="H32" i="45"/>
  <c r="G32" i="45"/>
  <c r="F32" i="45"/>
  <c r="E32" i="45"/>
  <c r="D32" i="45"/>
  <c r="C32" i="45"/>
  <c r="AI26" i="45"/>
  <c r="AH26" i="45"/>
  <c r="AG26" i="45"/>
  <c r="AF26" i="45"/>
  <c r="AE26" i="45"/>
  <c r="AD26" i="45"/>
  <c r="AC26" i="45"/>
  <c r="AB26" i="45"/>
  <c r="AA26" i="45"/>
  <c r="Z26" i="45"/>
  <c r="Y26" i="45"/>
  <c r="X26" i="45"/>
  <c r="W26" i="45"/>
  <c r="V26" i="45"/>
  <c r="U26" i="45"/>
  <c r="T26" i="45"/>
  <c r="S26" i="45"/>
  <c r="R26" i="45"/>
  <c r="Q26" i="45"/>
  <c r="P26" i="45"/>
  <c r="O26" i="45"/>
  <c r="N26" i="45"/>
  <c r="M26" i="45"/>
  <c r="L26" i="45"/>
  <c r="K26" i="45"/>
  <c r="J26" i="45"/>
  <c r="I26" i="45"/>
  <c r="H26" i="45"/>
  <c r="G26" i="45"/>
  <c r="F26" i="45"/>
  <c r="E26" i="45"/>
  <c r="D26" i="45"/>
  <c r="C26" i="45"/>
  <c r="AI21" i="45"/>
  <c r="AH21" i="45"/>
  <c r="AG21" i="45"/>
  <c r="AF21" i="45"/>
  <c r="AE21" i="45"/>
  <c r="AD21" i="45"/>
  <c r="AC21" i="45"/>
  <c r="AB21" i="45"/>
  <c r="AA21" i="45"/>
  <c r="Z21" i="45"/>
  <c r="Y21" i="45"/>
  <c r="X21" i="45"/>
  <c r="W21" i="45"/>
  <c r="V21" i="45"/>
  <c r="U21" i="45"/>
  <c r="T21" i="45"/>
  <c r="S21" i="45"/>
  <c r="R21" i="45"/>
  <c r="Q21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C21" i="45"/>
  <c r="AI9" i="45"/>
  <c r="AH9" i="45"/>
  <c r="AG9" i="45"/>
  <c r="AF9" i="45"/>
  <c r="AE9" i="45"/>
  <c r="AD9" i="45"/>
  <c r="AC9" i="45"/>
  <c r="AB9" i="45"/>
  <c r="AA9" i="45"/>
  <c r="Z9" i="45"/>
  <c r="Y9" i="45"/>
  <c r="X9" i="45"/>
  <c r="W9" i="45"/>
  <c r="V9" i="45"/>
  <c r="U9" i="45"/>
  <c r="T9" i="45"/>
  <c r="S9" i="45"/>
  <c r="R9" i="45"/>
  <c r="Q9" i="45"/>
  <c r="P9" i="45"/>
  <c r="O9" i="45"/>
  <c r="N9" i="45"/>
  <c r="M9" i="45"/>
  <c r="L9" i="45"/>
  <c r="K9" i="45"/>
  <c r="J9" i="45"/>
  <c r="I9" i="45"/>
  <c r="H9" i="45"/>
  <c r="G9" i="45"/>
  <c r="F9" i="45"/>
  <c r="E9" i="45"/>
  <c r="D9" i="45"/>
  <c r="C9" i="45"/>
  <c r="F14" i="45" l="1"/>
  <c r="F6" i="45" s="1"/>
  <c r="U14" i="45"/>
  <c r="U6" i="45" s="1"/>
  <c r="E14" i="45"/>
  <c r="E7" i="45" s="1"/>
  <c r="X14" i="45"/>
  <c r="X7" i="45" s="1"/>
  <c r="AE14" i="45"/>
  <c r="AE6" i="45" s="1"/>
  <c r="AE10" i="41" s="1"/>
  <c r="T14" i="45"/>
  <c r="T7" i="45" s="1"/>
  <c r="AC14" i="45"/>
  <c r="AC6" i="45" s="1"/>
  <c r="P14" i="45"/>
  <c r="P7" i="45" s="1"/>
  <c r="S14" i="45"/>
  <c r="S7" i="45" s="1"/>
  <c r="Q14" i="45"/>
  <c r="Q7" i="45" s="1"/>
  <c r="W14" i="45"/>
  <c r="W7" i="45" s="1"/>
  <c r="G14" i="45"/>
  <c r="G7" i="45" s="1"/>
  <c r="Z14" i="45"/>
  <c r="Z6" i="45" s="1"/>
  <c r="R14" i="45"/>
  <c r="R6" i="45" s="1"/>
  <c r="H14" i="45"/>
  <c r="H7" i="45" s="1"/>
  <c r="AA14" i="45"/>
  <c r="AA7" i="45" s="1"/>
  <c r="K14" i="45"/>
  <c r="K7" i="45" s="1"/>
  <c r="AI14" i="45"/>
  <c r="AI7" i="45" s="1"/>
  <c r="AF14" i="45"/>
  <c r="AF7" i="45" s="1"/>
  <c r="I14" i="45"/>
  <c r="I6" i="45" s="1"/>
  <c r="M14" i="45"/>
  <c r="M7" i="45" s="1"/>
  <c r="L14" i="45"/>
  <c r="L7" i="45" s="1"/>
  <c r="AD14" i="45"/>
  <c r="AD6" i="45" s="1"/>
  <c r="O14" i="45"/>
  <c r="O6" i="45" s="1"/>
  <c r="O10" i="41" s="1"/>
  <c r="D14" i="45"/>
  <c r="D7" i="45" s="1"/>
  <c r="N14" i="45"/>
  <c r="N6" i="45" s="1"/>
  <c r="AB14" i="45"/>
  <c r="AB7" i="45" s="1"/>
  <c r="AH14" i="45"/>
  <c r="AH6" i="45" s="1"/>
  <c r="V14" i="45"/>
  <c r="V6" i="45" s="1"/>
  <c r="C14" i="45"/>
  <c r="C7" i="45" s="1"/>
  <c r="Y14" i="45"/>
  <c r="Y6" i="45" s="1"/>
  <c r="AG14" i="45"/>
  <c r="AG7" i="45" s="1"/>
  <c r="J14" i="45"/>
  <c r="J6" i="45" s="1"/>
  <c r="AJ14" i="45"/>
  <c r="AA37" i="41"/>
  <c r="AC31" i="41"/>
  <c r="AA31" i="41"/>
  <c r="AF37" i="41"/>
  <c r="AD37" i="41"/>
  <c r="AF31" i="41"/>
  <c r="AB37" i="41"/>
  <c r="AD31" i="41"/>
  <c r="AB31" i="41"/>
  <c r="AG37" i="41"/>
  <c r="AE37" i="41"/>
  <c r="AG31" i="41"/>
  <c r="AE31" i="41"/>
  <c r="AC37" i="41"/>
  <c r="X6" i="45" l="1"/>
  <c r="X10" i="41" s="1"/>
  <c r="F7" i="45"/>
  <c r="AH10" i="41"/>
  <c r="Z7" i="45"/>
  <c r="AE7" i="45"/>
  <c r="G6" i="45"/>
  <c r="G10" i="41" s="1"/>
  <c r="Z10" i="41"/>
  <c r="O7" i="45"/>
  <c r="I7" i="45"/>
  <c r="L6" i="45"/>
  <c r="L10" i="41" s="1"/>
  <c r="M6" i="45"/>
  <c r="Q6" i="45"/>
  <c r="T6" i="45"/>
  <c r="T10" i="41" s="1"/>
  <c r="R10" i="41"/>
  <c r="E6" i="45"/>
  <c r="F10" i="41"/>
  <c r="AI6" i="45"/>
  <c r="AC7" i="45"/>
  <c r="R7" i="45"/>
  <c r="U7" i="45"/>
  <c r="P6" i="45"/>
  <c r="N10" i="41"/>
  <c r="AD7" i="45"/>
  <c r="S6" i="45"/>
  <c r="AA6" i="45"/>
  <c r="AA10" i="41" s="1"/>
  <c r="AB6" i="45"/>
  <c r="N7" i="45"/>
  <c r="W6" i="45"/>
  <c r="W10" i="41" s="1"/>
  <c r="AD10" i="41"/>
  <c r="H6" i="45"/>
  <c r="C6" i="45"/>
  <c r="C10" i="41" s="1"/>
  <c r="V7" i="45"/>
  <c r="AF6" i="45"/>
  <c r="AF10" i="41" s="1"/>
  <c r="K6" i="45"/>
  <c r="AG6" i="45"/>
  <c r="AH7" i="45"/>
  <c r="D6" i="45"/>
  <c r="V10" i="41"/>
  <c r="Y7" i="45"/>
  <c r="J7" i="45"/>
  <c r="J10" i="41"/>
  <c r="AJ6" i="45"/>
  <c r="AJ7" i="45"/>
  <c r="AC10" i="41"/>
  <c r="Y10" i="41"/>
  <c r="U10" i="41"/>
  <c r="I10" i="41"/>
  <c r="AD24" i="41"/>
  <c r="AB16" i="25"/>
  <c r="AC24" i="41"/>
  <c r="AE18" i="23"/>
  <c r="AC16" i="25"/>
  <c r="AB24" i="41"/>
  <c r="Z37" i="41"/>
  <c r="AA16" i="25" s="1"/>
  <c r="AE24" i="41"/>
  <c r="AG24" i="41"/>
  <c r="AG16" i="25"/>
  <c r="AH16" i="25"/>
  <c r="AI16" i="25"/>
  <c r="Z31" i="41"/>
  <c r="AA18" i="23" s="1"/>
  <c r="AE16" i="25"/>
  <c r="AB18" i="23"/>
  <c r="AC18" i="23"/>
  <c r="AD16" i="25"/>
  <c r="AF18" i="23"/>
  <c r="AG18" i="23"/>
  <c r="AI18" i="23"/>
  <c r="AF24" i="41"/>
  <c r="AA24" i="41"/>
  <c r="AF16" i="25"/>
  <c r="Z24" i="41"/>
  <c r="AA16" i="21" s="1"/>
  <c r="AD18" i="23"/>
  <c r="AH18" i="23"/>
  <c r="Q10" i="41" l="1"/>
  <c r="AI10" i="41"/>
  <c r="AJ10" i="41"/>
  <c r="M10" i="41"/>
  <c r="E10" i="41"/>
  <c r="P10" i="41"/>
  <c r="S10" i="41"/>
  <c r="H10" i="41"/>
  <c r="AB10" i="41"/>
  <c r="AG10" i="41"/>
  <c r="D10" i="41"/>
  <c r="K10" i="41"/>
  <c r="AI16" i="21"/>
  <c r="AC16" i="21"/>
  <c r="AB16" i="21"/>
  <c r="AG16" i="21"/>
  <c r="AH16" i="21"/>
  <c r="AD16" i="21"/>
  <c r="AF16" i="21"/>
  <c r="AE16" i="21"/>
  <c r="AI17" i="33"/>
  <c r="AH17" i="33"/>
  <c r="C17" i="33"/>
  <c r="AI21" i="31"/>
  <c r="AH21" i="31"/>
  <c r="C21" i="31"/>
  <c r="AI17" i="27"/>
  <c r="AH17" i="27"/>
  <c r="C17" i="27"/>
  <c r="AI17" i="25"/>
  <c r="AH17" i="25"/>
  <c r="C17" i="25"/>
  <c r="AI19" i="23"/>
  <c r="AH19" i="23"/>
  <c r="C19" i="23"/>
  <c r="C17" i="21"/>
  <c r="AQ17" i="21"/>
  <c r="AP17" i="21"/>
  <c r="AO17" i="21"/>
  <c r="AN17" i="21"/>
  <c r="AM17" i="21"/>
  <c r="AL17" i="21"/>
  <c r="AK17" i="21"/>
  <c r="AJ17" i="21"/>
  <c r="AI17" i="21"/>
  <c r="AH17" i="21"/>
  <c r="AM10" i="41" l="1"/>
  <c r="AL10" i="41"/>
  <c r="B15" i="33" l="1"/>
  <c r="B14" i="33"/>
  <c r="B13" i="33"/>
  <c r="B12" i="33"/>
  <c r="B11" i="33"/>
  <c r="C3" i="33"/>
  <c r="B19" i="31"/>
  <c r="B11" i="31"/>
  <c r="B18" i="31"/>
  <c r="B17" i="31"/>
  <c r="B16" i="31"/>
  <c r="B15" i="31"/>
  <c r="B14" i="31"/>
  <c r="B13" i="31"/>
  <c r="B12" i="31"/>
  <c r="C3" i="31"/>
  <c r="B15" i="27" l="1"/>
  <c r="B14" i="27"/>
  <c r="B13" i="27"/>
  <c r="B12" i="27"/>
  <c r="B11" i="27"/>
  <c r="C3" i="27"/>
  <c r="B14" i="25"/>
  <c r="B13" i="25"/>
  <c r="B15" i="25"/>
  <c r="B12" i="25"/>
  <c r="C3" i="25"/>
  <c r="B16" i="23"/>
  <c r="B15" i="23"/>
  <c r="B14" i="23"/>
  <c r="B13" i="23"/>
  <c r="B12" i="23"/>
  <c r="C3" i="23"/>
  <c r="B13" i="21"/>
  <c r="B14" i="21"/>
  <c r="B12" i="21"/>
  <c r="C3" i="21"/>
  <c r="AP16" i="12" l="1"/>
  <c r="AM16" i="12"/>
  <c r="AG34" i="8" l="1"/>
  <c r="AH12" i="31" s="1"/>
  <c r="AH34" i="8"/>
  <c r="AI12" i="31" s="1"/>
  <c r="AH40" i="8"/>
  <c r="AI18" i="31" s="1"/>
  <c r="AG36" i="8"/>
  <c r="AH14" i="31" s="1"/>
  <c r="AH36" i="8"/>
  <c r="AI14" i="31" s="1"/>
  <c r="AH35" i="8"/>
  <c r="AI13" i="31" s="1"/>
  <c r="AH45" i="8"/>
  <c r="AI13" i="33" s="1"/>
  <c r="AG39" i="8"/>
  <c r="AH17" i="31" s="1"/>
  <c r="AH39" i="8"/>
  <c r="AI17" i="31" s="1"/>
  <c r="AH38" i="8"/>
  <c r="AI16" i="31" s="1"/>
  <c r="AG38" i="8"/>
  <c r="AH16" i="31" s="1"/>
  <c r="AH37" i="8"/>
  <c r="AI15" i="31" s="1"/>
  <c r="AG37" i="8"/>
  <c r="AH15" i="31" s="1"/>
  <c r="C3" i="14"/>
  <c r="C3" i="12"/>
  <c r="AF50" i="8" l="1"/>
  <c r="AG9" i="7"/>
  <c r="AG53" i="8"/>
  <c r="AG12" i="8"/>
  <c r="AH14" i="21" s="1"/>
  <c r="AH9" i="6"/>
  <c r="AG11" i="8"/>
  <c r="AH13" i="21" s="1"/>
  <c r="AH44" i="8"/>
  <c r="AI12" i="33" s="1"/>
  <c r="AG19" i="8"/>
  <c r="AH16" i="23" s="1"/>
  <c r="AG35" i="8"/>
  <c r="AH13" i="31" s="1"/>
  <c r="AH19" i="8"/>
  <c r="AI16" i="23" s="1"/>
  <c r="AF49" i="8"/>
  <c r="AG44" i="8"/>
  <c r="AH12" i="33" s="1"/>
  <c r="AH30" i="8"/>
  <c r="AI14" i="27" s="1"/>
  <c r="AG51" i="8"/>
  <c r="AG23" i="8"/>
  <c r="AH13" i="25" s="1"/>
  <c r="AG40" i="8"/>
  <c r="AH18" i="31" s="1"/>
  <c r="AH46" i="8"/>
  <c r="AI14" i="33" s="1"/>
  <c r="AG46" i="8"/>
  <c r="AH14" i="33" s="1"/>
  <c r="AH29" i="8"/>
  <c r="AI13" i="27" s="1"/>
  <c r="AH24" i="8"/>
  <c r="AI14" i="25" s="1"/>
  <c r="AJ40" i="8"/>
  <c r="AK18" i="31" s="1"/>
  <c r="AJ44" i="8"/>
  <c r="AK12" i="33" s="1"/>
  <c r="AJ46" i="8"/>
  <c r="AK14" i="33" s="1"/>
  <c r="AH48" i="6"/>
  <c r="AJ35" i="8"/>
  <c r="AK13" i="31" s="1"/>
  <c r="AJ36" i="8"/>
  <c r="AK14" i="31" s="1"/>
  <c r="AJ45" i="8"/>
  <c r="AK13" i="33" s="1"/>
  <c r="AJ34" i="8"/>
  <c r="AK12" i="31" s="1"/>
  <c r="AJ26" i="6"/>
  <c r="AH32" i="6"/>
  <c r="AG21" i="6"/>
  <c r="AJ21" i="6"/>
  <c r="AH52" i="8"/>
  <c r="AG45" i="8"/>
  <c r="AH13" i="33" s="1"/>
  <c r="AJ14" i="6"/>
  <c r="AH26" i="6"/>
  <c r="AG48" i="6"/>
  <c r="AH18" i="8"/>
  <c r="AI15" i="23" s="1"/>
  <c r="AG29" i="8"/>
  <c r="AH13" i="27" s="1"/>
  <c r="AH14" i="6"/>
  <c r="AG26" i="6"/>
  <c r="AG42" i="6"/>
  <c r="AG43" i="8"/>
  <c r="AH11" i="33" s="1"/>
  <c r="AH43" i="8"/>
  <c r="AI11" i="33" s="1"/>
  <c r="AH42" i="6"/>
  <c r="AG9" i="6"/>
  <c r="AJ9" i="6"/>
  <c r="AF52" i="8"/>
  <c r="AG14" i="6"/>
  <c r="AG32" i="6"/>
  <c r="AJ32" i="6"/>
  <c r="AJ43" i="8"/>
  <c r="AK11" i="33" s="1"/>
  <c r="AJ42" i="6"/>
  <c r="AJ48" i="6"/>
  <c r="AH21" i="6"/>
  <c r="AG17" i="8"/>
  <c r="AH14" i="23" s="1"/>
  <c r="AG54" i="8"/>
  <c r="AH53" i="8"/>
  <c r="AH51" i="8"/>
  <c r="AG28" i="8"/>
  <c r="AH12" i="27" s="1"/>
  <c r="AH28" i="8"/>
  <c r="AI12" i="27" s="1"/>
  <c r="AG16" i="8"/>
  <c r="AH13" i="23" s="1"/>
  <c r="AG50" i="8"/>
  <c r="AH12" i="8"/>
  <c r="AI14" i="21" s="1"/>
  <c r="AG26" i="7"/>
  <c r="AH26" i="7"/>
  <c r="AJ42" i="7"/>
  <c r="AG30" i="8"/>
  <c r="AH14" i="27" s="1"/>
  <c r="AH54" i="8"/>
  <c r="AH23" i="8"/>
  <c r="AI13" i="25" s="1"/>
  <c r="AF53" i="8"/>
  <c r="AJ9" i="7"/>
  <c r="AG42" i="7"/>
  <c r="AH17" i="8"/>
  <c r="AI14" i="23" s="1"/>
  <c r="AG18" i="8"/>
  <c r="AH15" i="23" s="1"/>
  <c r="AH11" i="8"/>
  <c r="AI13" i="21" s="1"/>
  <c r="AH9" i="7"/>
  <c r="AH32" i="7"/>
  <c r="AG52" i="8"/>
  <c r="AG24" i="8"/>
  <c r="AH14" i="25" s="1"/>
  <c r="AH50" i="8"/>
  <c r="AF51" i="8"/>
  <c r="AG48" i="7"/>
  <c r="AJ21" i="7"/>
  <c r="AH16" i="8"/>
  <c r="AI13" i="23" s="1"/>
  <c r="AJ48" i="7"/>
  <c r="AH21" i="7"/>
  <c r="AJ26" i="7"/>
  <c r="AG32" i="7"/>
  <c r="AH42" i="7"/>
  <c r="AH48" i="7"/>
  <c r="AJ14" i="7"/>
  <c r="AG21" i="7"/>
  <c r="AH14" i="7"/>
  <c r="AJ32" i="7"/>
  <c r="AG14" i="7"/>
  <c r="AJ18" i="8"/>
  <c r="AK15" i="23" s="1"/>
  <c r="AJ11" i="8"/>
  <c r="AK13" i="21" s="1"/>
  <c r="AJ52" i="8"/>
  <c r="AJ37" i="8"/>
  <c r="AK15" i="31" s="1"/>
  <c r="AJ16" i="8"/>
  <c r="AK13" i="23" s="1"/>
  <c r="AJ54" i="8"/>
  <c r="AJ24" i="8"/>
  <c r="AK14" i="25" s="1"/>
  <c r="AJ51" i="8"/>
  <c r="AJ17" i="8"/>
  <c r="AK14" i="23" s="1"/>
  <c r="AJ12" i="8"/>
  <c r="AK14" i="21" s="1"/>
  <c r="AJ39" i="8"/>
  <c r="AK17" i="31" s="1"/>
  <c r="AJ28" i="8"/>
  <c r="AK12" i="27" s="1"/>
  <c r="AJ30" i="8"/>
  <c r="AK14" i="27" s="1"/>
  <c r="AJ19" i="8"/>
  <c r="AK16" i="23" s="1"/>
  <c r="AJ38" i="8"/>
  <c r="AK16" i="31" s="1"/>
  <c r="AJ29" i="8"/>
  <c r="AK13" i="27" s="1"/>
  <c r="AJ23" i="8"/>
  <c r="AK13" i="25" s="1"/>
  <c r="AJ50" i="8"/>
  <c r="AJ53" i="8"/>
  <c r="AG22" i="8"/>
  <c r="AG21" i="3"/>
  <c r="AJ49" i="8"/>
  <c r="AJ48" i="3"/>
  <c r="AG26" i="3"/>
  <c r="AG27" i="8"/>
  <c r="AI52" i="8"/>
  <c r="AJ27" i="8"/>
  <c r="AK11" i="27" s="1"/>
  <c r="AJ26" i="3"/>
  <c r="AH42" i="3"/>
  <c r="AI49" i="8"/>
  <c r="AI53" i="8"/>
  <c r="AI51" i="8"/>
  <c r="AH26" i="3"/>
  <c r="AH27" i="8"/>
  <c r="AH22" i="8"/>
  <c r="AH21" i="3"/>
  <c r="AH15" i="8"/>
  <c r="AH14" i="3"/>
  <c r="AJ15" i="8"/>
  <c r="AK12" i="23" s="1"/>
  <c r="AJ14" i="3"/>
  <c r="AJ33" i="8"/>
  <c r="AK11" i="31" s="1"/>
  <c r="AJ32" i="3"/>
  <c r="AI50" i="8"/>
  <c r="AJ42" i="3"/>
  <c r="AJ22" i="8"/>
  <c r="AK12" i="25" s="1"/>
  <c r="AJ21" i="3"/>
  <c r="AG15" i="8"/>
  <c r="AG14" i="3"/>
  <c r="AG49" i="8"/>
  <c r="AG48" i="3"/>
  <c r="AG42" i="3"/>
  <c r="AH33" i="8"/>
  <c r="AH32" i="3"/>
  <c r="AG32" i="3"/>
  <c r="AG33" i="8"/>
  <c r="AH49" i="8"/>
  <c r="AH48" i="3"/>
  <c r="AJ9" i="3"/>
  <c r="AJ10" i="8"/>
  <c r="AK12" i="21" s="1"/>
  <c r="AG9" i="3"/>
  <c r="AG10" i="8"/>
  <c r="AH9" i="3"/>
  <c r="AH10" i="8"/>
  <c r="AJ6" i="6" l="1"/>
  <c r="AJ8" i="41" s="1"/>
  <c r="AH7" i="6"/>
  <c r="AG6" i="6"/>
  <c r="AG8" i="41" s="1"/>
  <c r="AJ42" i="8"/>
  <c r="AG42" i="8"/>
  <c r="AJ7" i="6"/>
  <c r="AH6" i="6"/>
  <c r="AG7" i="6"/>
  <c r="AH42" i="8"/>
  <c r="AG48" i="8"/>
  <c r="AH48" i="8"/>
  <c r="AG6" i="7"/>
  <c r="AG9" i="41" s="1"/>
  <c r="AH7" i="7"/>
  <c r="AG7" i="7"/>
  <c r="AJ6" i="7"/>
  <c r="AJ9" i="41" s="1"/>
  <c r="AJ7" i="7"/>
  <c r="AH6" i="7"/>
  <c r="AJ14" i="8"/>
  <c r="AJ26" i="8"/>
  <c r="AJ21" i="8"/>
  <c r="AJ48" i="8"/>
  <c r="AJ7" i="3"/>
  <c r="AJ9" i="8"/>
  <c r="AJ32" i="8"/>
  <c r="AH11" i="27"/>
  <c r="AG26" i="8"/>
  <c r="AH12" i="23"/>
  <c r="AG14" i="8"/>
  <c r="AI12" i="23"/>
  <c r="AH14" i="8"/>
  <c r="AH30" i="41" s="1"/>
  <c r="AJ6" i="3"/>
  <c r="AJ7" i="41" s="1"/>
  <c r="AI11" i="31"/>
  <c r="AH32" i="8"/>
  <c r="AI12" i="25"/>
  <c r="AH21" i="8"/>
  <c r="AH36" i="41" s="1"/>
  <c r="AH12" i="25"/>
  <c r="AG21" i="8"/>
  <c r="AH11" i="31"/>
  <c r="AG32" i="8"/>
  <c r="AI11" i="27"/>
  <c r="AH26" i="8"/>
  <c r="AH7" i="3"/>
  <c r="AH6" i="3"/>
  <c r="AH12" i="21"/>
  <c r="AG9" i="8"/>
  <c r="AI12" i="21"/>
  <c r="AH9" i="8"/>
  <c r="AH23" i="41" s="1"/>
  <c r="AH28" i="41" s="1"/>
  <c r="AG7" i="3"/>
  <c r="AG6" i="3"/>
  <c r="AG7" i="41" s="1"/>
  <c r="AJ16" i="41" l="1"/>
  <c r="AJ18" i="41"/>
  <c r="AJ17" i="41"/>
  <c r="AJ13" i="41"/>
  <c r="AJ15" i="41"/>
  <c r="AJ14" i="41"/>
  <c r="AH41" i="41"/>
  <c r="AH42" i="41"/>
  <c r="AH34" i="41"/>
  <c r="AH35" i="41"/>
  <c r="AH29" i="41"/>
  <c r="AH8" i="41"/>
  <c r="AH9" i="41"/>
  <c r="AH18" i="41"/>
  <c r="AH7" i="41"/>
  <c r="AH16" i="14"/>
  <c r="AK16" i="14"/>
  <c r="AK15" i="33"/>
  <c r="AK15" i="14"/>
  <c r="AK19" i="31"/>
  <c r="AK13" i="14"/>
  <c r="AK15" i="25"/>
  <c r="AK14" i="14"/>
  <c r="AK15" i="27"/>
  <c r="AK12" i="14"/>
  <c r="AK17" i="23"/>
  <c r="AK11" i="14"/>
  <c r="AK15" i="21"/>
  <c r="AK11" i="12"/>
  <c r="AK15" i="12"/>
  <c r="AK14" i="12"/>
  <c r="AK12" i="12"/>
  <c r="AK10" i="12"/>
  <c r="AK13" i="12"/>
  <c r="AG18" i="41"/>
  <c r="AH15" i="33"/>
  <c r="AI16" i="14"/>
  <c r="AH15" i="12"/>
  <c r="AI15" i="12"/>
  <c r="AI15" i="33"/>
  <c r="AJ6" i="8"/>
  <c r="AJ7" i="8"/>
  <c r="AI11" i="12"/>
  <c r="AI12" i="14"/>
  <c r="AI17" i="23"/>
  <c r="AH14" i="41"/>
  <c r="AI12" i="12"/>
  <c r="AI13" i="14"/>
  <c r="AH15" i="41"/>
  <c r="AI15" i="25"/>
  <c r="AG30" i="41"/>
  <c r="AH17" i="23"/>
  <c r="AH11" i="12"/>
  <c r="AH12" i="14"/>
  <c r="AG14" i="41"/>
  <c r="AH14" i="14"/>
  <c r="AH13" i="12"/>
  <c r="AH15" i="27"/>
  <c r="AG16" i="41"/>
  <c r="AI14" i="14"/>
  <c r="AH16" i="41"/>
  <c r="AI13" i="12"/>
  <c r="AI15" i="27"/>
  <c r="AH15" i="14"/>
  <c r="AH14" i="12"/>
  <c r="AH19" i="31"/>
  <c r="AG17" i="41"/>
  <c r="AI19" i="31"/>
  <c r="AH17" i="41"/>
  <c r="AI14" i="12"/>
  <c r="AI15" i="14"/>
  <c r="AG36" i="41"/>
  <c r="AH13" i="14"/>
  <c r="AG15" i="41"/>
  <c r="AH15" i="25"/>
  <c r="AH12" i="12"/>
  <c r="AI10" i="12"/>
  <c r="AH7" i="8"/>
  <c r="AI15" i="21"/>
  <c r="AI11" i="14"/>
  <c r="AH13" i="41"/>
  <c r="AH6" i="8"/>
  <c r="AG13" i="41"/>
  <c r="AG6" i="8"/>
  <c r="AG9" i="9" s="1"/>
  <c r="AG7" i="8"/>
  <c r="AG23" i="41"/>
  <c r="AG28" i="41" s="1"/>
  <c r="AH11" i="14"/>
  <c r="AH15" i="21"/>
  <c r="AH10" i="12"/>
  <c r="AJ26" i="9" l="1"/>
  <c r="AJ6" i="41"/>
  <c r="AH9" i="9"/>
  <c r="AK16" i="12"/>
  <c r="AJ6" i="9"/>
  <c r="AJ15" i="9"/>
  <c r="AJ10" i="9"/>
  <c r="AJ37" i="9"/>
  <c r="AJ36" i="9"/>
  <c r="AJ44" i="9"/>
  <c r="AJ17" i="9"/>
  <c r="AJ35" i="9"/>
  <c r="AJ12" i="9"/>
  <c r="AJ11" i="9"/>
  <c r="AJ30" i="9"/>
  <c r="AJ39" i="9"/>
  <c r="AJ16" i="9"/>
  <c r="AJ22" i="9"/>
  <c r="AJ27" i="9"/>
  <c r="AJ45" i="9"/>
  <c r="AJ40" i="9"/>
  <c r="AJ28" i="9"/>
  <c r="AJ34" i="9"/>
  <c r="AJ29" i="9"/>
  <c r="AJ19" i="9"/>
  <c r="AJ38" i="9"/>
  <c r="AJ24" i="9"/>
  <c r="AJ18" i="9"/>
  <c r="AJ42" i="9"/>
  <c r="AJ43" i="9"/>
  <c r="AJ33" i="9"/>
  <c r="AJ23" i="9"/>
  <c r="AJ46" i="9"/>
  <c r="AJ21" i="9"/>
  <c r="AJ32" i="9"/>
  <c r="AJ14" i="9"/>
  <c r="AJ9" i="9"/>
  <c r="AG41" i="41"/>
  <c r="AG42" i="41"/>
  <c r="AH16" i="12"/>
  <c r="AI16" i="12"/>
  <c r="AG34" i="41"/>
  <c r="AG35" i="41"/>
  <c r="AH43" i="9"/>
  <c r="AH37" i="9"/>
  <c r="AH6" i="41"/>
  <c r="AH11" i="9"/>
  <c r="AH39" i="9"/>
  <c r="AH40" i="9"/>
  <c r="AH32" i="9"/>
  <c r="AH30" i="9"/>
  <c r="AH24" i="9"/>
  <c r="AH46" i="9"/>
  <c r="AH35" i="9"/>
  <c r="AH28" i="9"/>
  <c r="AH27" i="9"/>
  <c r="AH16" i="9"/>
  <c r="AH6" i="9"/>
  <c r="AH12" i="9"/>
  <c r="AH23" i="9"/>
  <c r="AH19" i="9"/>
  <c r="AH33" i="9"/>
  <c r="AH18" i="9"/>
  <c r="AH17" i="9"/>
  <c r="AH38" i="9"/>
  <c r="AH22" i="9"/>
  <c r="AH45" i="9"/>
  <c r="AH15" i="9"/>
  <c r="AH34" i="9"/>
  <c r="AH14" i="9"/>
  <c r="AH36" i="9"/>
  <c r="AH26" i="9"/>
  <c r="AH44" i="9"/>
  <c r="AH42" i="9"/>
  <c r="AH21" i="9"/>
  <c r="AH29" i="9"/>
  <c r="AH10" i="9"/>
  <c r="AG29" i="41"/>
  <c r="AG46" i="9"/>
  <c r="AG35" i="9"/>
  <c r="AG26" i="9"/>
  <c r="AG12" i="9"/>
  <c r="AG33" i="9"/>
  <c r="AG42" i="9"/>
  <c r="AG16" i="9"/>
  <c r="AG45" i="9"/>
  <c r="AG32" i="9"/>
  <c r="AG22" i="9"/>
  <c r="AG30" i="9"/>
  <c r="AG6" i="9"/>
  <c r="AG44" i="9"/>
  <c r="AG24" i="9"/>
  <c r="AG23" i="9"/>
  <c r="AG17" i="9"/>
  <c r="AG40" i="9"/>
  <c r="AG36" i="9"/>
  <c r="AG19" i="9"/>
  <c r="AG29" i="9"/>
  <c r="AG37" i="9"/>
  <c r="AG14" i="9"/>
  <c r="AG39" i="9"/>
  <c r="AG11" i="9"/>
  <c r="AG15" i="9"/>
  <c r="AG21" i="9"/>
  <c r="AG28" i="9"/>
  <c r="AG38" i="9"/>
  <c r="AG6" i="41"/>
  <c r="AG27" i="9"/>
  <c r="AG34" i="9"/>
  <c r="AG43" i="9"/>
  <c r="AG18" i="9"/>
  <c r="AG10" i="9"/>
  <c r="AD52" i="8"/>
  <c r="K50" i="8"/>
  <c r="P52" i="8"/>
  <c r="D53" i="8"/>
  <c r="D52" i="8"/>
  <c r="H52" i="8"/>
  <c r="T52" i="8"/>
  <c r="C51" i="8"/>
  <c r="AJ51" i="10" s="1"/>
  <c r="AB52" i="8"/>
  <c r="D50" i="8"/>
  <c r="E50" i="8"/>
  <c r="W51" i="8"/>
  <c r="U53" i="8"/>
  <c r="R50" i="8"/>
  <c r="C49" i="8"/>
  <c r="AJ49" i="10" s="1"/>
  <c r="G50" i="8"/>
  <c r="I52" i="8"/>
  <c r="AD50" i="8"/>
  <c r="T50" i="8"/>
  <c r="G49" i="8"/>
  <c r="O51" i="8"/>
  <c r="F50" i="8"/>
  <c r="N53" i="8"/>
  <c r="U50" i="8"/>
  <c r="W50" i="8"/>
  <c r="K52" i="8"/>
  <c r="R49" i="8"/>
  <c r="M51" i="8"/>
  <c r="W49" i="8"/>
  <c r="J51" i="8"/>
  <c r="AD51" i="8"/>
  <c r="Q51" i="8"/>
  <c r="H50" i="8"/>
  <c r="V52" i="8"/>
  <c r="R52" i="8"/>
  <c r="M49" i="8"/>
  <c r="X52" i="8"/>
  <c r="V50" i="8"/>
  <c r="P51" i="8"/>
  <c r="P49" i="8"/>
  <c r="Z52" i="8"/>
  <c r="T49" i="8"/>
  <c r="U51" i="8"/>
  <c r="F51" i="8"/>
  <c r="L53" i="8"/>
  <c r="J52" i="8"/>
  <c r="H53" i="8"/>
  <c r="K51" i="8"/>
  <c r="AA49" i="8"/>
  <c r="J49" i="8"/>
  <c r="Z53" i="8"/>
  <c r="O50" i="8"/>
  <c r="D49" i="8"/>
  <c r="V49" i="8"/>
  <c r="W53" i="8"/>
  <c r="Y53" i="8"/>
  <c r="AA52" i="8"/>
  <c r="AD53" i="8"/>
  <c r="AA53" i="8"/>
  <c r="E51" i="8"/>
  <c r="N52" i="8"/>
  <c r="AC52" i="8"/>
  <c r="Y50" i="8"/>
  <c r="S49" i="8"/>
  <c r="I50" i="8"/>
  <c r="L52" i="8"/>
  <c r="AB51" i="8"/>
  <c r="X50" i="8"/>
  <c r="T53" i="8"/>
  <c r="Q49" i="8"/>
  <c r="I53" i="8"/>
  <c r="AE50" i="8"/>
  <c r="U49" i="8"/>
  <c r="P53" i="8"/>
  <c r="G52" i="8"/>
  <c r="D51" i="8"/>
  <c r="T51" i="8"/>
  <c r="L51" i="8"/>
  <c r="H51" i="8"/>
  <c r="Y51" i="8"/>
  <c r="G53" i="8"/>
  <c r="G51" i="8"/>
  <c r="P50" i="8"/>
  <c r="L50" i="8"/>
  <c r="AD49" i="8"/>
  <c r="M53" i="8"/>
  <c r="AE49" i="8"/>
  <c r="AA50" i="8"/>
  <c r="N50" i="8"/>
  <c r="E53" i="8"/>
  <c r="W52" i="8"/>
  <c r="AB53" i="8"/>
  <c r="E49" i="8"/>
  <c r="F52" i="8"/>
  <c r="C50" i="8"/>
  <c r="AJ50" i="10" s="1"/>
  <c r="O52" i="8"/>
  <c r="N51" i="8"/>
  <c r="AE52" i="8"/>
  <c r="X53" i="8"/>
  <c r="X49" i="8"/>
  <c r="Q50" i="8"/>
  <c r="C52" i="8"/>
  <c r="AJ52" i="10" s="1"/>
  <c r="AA51" i="8"/>
  <c r="AC49" i="8"/>
  <c r="H49" i="8"/>
  <c r="O53" i="8"/>
  <c r="Z49" i="8"/>
  <c r="U52" i="8"/>
  <c r="AB49" i="8"/>
  <c r="K49" i="8"/>
  <c r="R53" i="8"/>
  <c r="F53" i="8"/>
  <c r="V53" i="8"/>
  <c r="J50" i="8"/>
  <c r="O49" i="8"/>
  <c r="M52" i="8"/>
  <c r="S50" i="8"/>
  <c r="E52" i="8"/>
  <c r="Q52" i="8"/>
  <c r="R51" i="8"/>
  <c r="V51" i="8"/>
  <c r="AC51" i="8"/>
  <c r="AB50" i="8"/>
  <c r="AE53" i="8"/>
  <c r="AC53" i="8"/>
  <c r="Z50" i="8"/>
  <c r="K53" i="8"/>
  <c r="L49" i="8"/>
  <c r="AC50" i="8"/>
  <c r="I51" i="8"/>
  <c r="S52" i="8"/>
  <c r="J53" i="8"/>
  <c r="F49" i="8"/>
  <c r="C53" i="8"/>
  <c r="AJ53" i="10" s="1"/>
  <c r="Y49" i="8"/>
  <c r="Q53" i="8"/>
  <c r="S53" i="8"/>
  <c r="M50" i="8"/>
  <c r="I49" i="8"/>
  <c r="Y52" i="8"/>
  <c r="N49" i="8"/>
  <c r="X51" i="8"/>
  <c r="S51" i="8"/>
  <c r="AE51" i="8"/>
  <c r="Z51" i="8"/>
  <c r="Z51" i="10" l="1"/>
  <c r="F49" i="10"/>
  <c r="AB49" i="10"/>
  <c r="N51" i="10"/>
  <c r="AD49" i="10"/>
  <c r="S49" i="10"/>
  <c r="V49" i="10"/>
  <c r="I50" i="10"/>
  <c r="AE51" i="10"/>
  <c r="S51" i="10"/>
  <c r="Z49" i="10"/>
  <c r="AC50" i="10"/>
  <c r="D49" i="10"/>
  <c r="G49" i="10"/>
  <c r="E52" i="10"/>
  <c r="U49" i="10"/>
  <c r="L51" i="10"/>
  <c r="G52" i="10"/>
  <c r="N49" i="10"/>
  <c r="E49" i="10"/>
  <c r="P49" i="10"/>
  <c r="AC49" i="10"/>
  <c r="H49" i="10"/>
  <c r="L49" i="10"/>
  <c r="I49" i="10"/>
  <c r="O49" i="10"/>
  <c r="Q49" i="10"/>
  <c r="M49" i="10"/>
  <c r="F53" i="10"/>
  <c r="K49" i="10"/>
  <c r="AE52" i="10"/>
  <c r="AA49" i="10"/>
  <c r="R49" i="10"/>
  <c r="AA52" i="10"/>
  <c r="Y49" i="10"/>
  <c r="AG49" i="10"/>
  <c r="C49" i="10"/>
  <c r="AC51" i="10"/>
  <c r="F51" i="10"/>
  <c r="H50" i="10"/>
  <c r="E50" i="10"/>
  <c r="AE50" i="10"/>
  <c r="AH51" i="10"/>
  <c r="AI49" i="10"/>
  <c r="W50" i="10"/>
  <c r="F50" i="10"/>
  <c r="D50" i="10"/>
  <c r="L50" i="10"/>
  <c r="U51" i="10"/>
  <c r="O51" i="10"/>
  <c r="X51" i="10"/>
  <c r="I51" i="10"/>
  <c r="J51" i="10"/>
  <c r="T50" i="10"/>
  <c r="V50" i="10"/>
  <c r="P50" i="10"/>
  <c r="G51" i="10"/>
  <c r="AE49" i="10"/>
  <c r="AA50" i="10"/>
  <c r="Y50" i="10"/>
  <c r="S50" i="10"/>
  <c r="W51" i="10"/>
  <c r="Q50" i="10"/>
  <c r="N50" i="10"/>
  <c r="G50" i="10"/>
  <c r="U50" i="10"/>
  <c r="Y51" i="10"/>
  <c r="E51" i="10"/>
  <c r="K51" i="10"/>
  <c r="X49" i="10"/>
  <c r="AF50" i="10"/>
  <c r="AH49" i="10"/>
  <c r="Y53" i="10"/>
  <c r="C50" i="10"/>
  <c r="P51" i="10"/>
  <c r="AI50" i="10"/>
  <c r="M50" i="10"/>
  <c r="J50" i="10"/>
  <c r="R50" i="10"/>
  <c r="S53" i="10"/>
  <c r="O50" i="10"/>
  <c r="AD50" i="10"/>
  <c r="X50" i="10"/>
  <c r="Z50" i="10"/>
  <c r="H52" i="10"/>
  <c r="AF49" i="10"/>
  <c r="AB50" i="10"/>
  <c r="L52" i="10"/>
  <c r="O53" i="10"/>
  <c r="E53" i="10"/>
  <c r="T52" i="10"/>
  <c r="AF53" i="10"/>
  <c r="AB52" i="10"/>
  <c r="L53" i="10"/>
  <c r="F52" i="10"/>
  <c r="AA53" i="10"/>
  <c r="T49" i="10"/>
  <c r="W49" i="10"/>
  <c r="J49" i="10"/>
  <c r="AG53" i="10"/>
  <c r="C53" i="10"/>
  <c r="AI53" i="10"/>
  <c r="M53" i="10"/>
  <c r="AC52" i="10"/>
  <c r="AF51" i="10"/>
  <c r="AI51" i="10"/>
  <c r="C51" i="10"/>
  <c r="AG51" i="10"/>
  <c r="D53" i="10"/>
  <c r="X52" i="10"/>
  <c r="AG52" i="10"/>
  <c r="AH53" i="10"/>
  <c r="AC53" i="10"/>
  <c r="V51" i="10"/>
  <c r="V53" i="10"/>
  <c r="H51" i="10"/>
  <c r="D51" i="10"/>
  <c r="Z53" i="10"/>
  <c r="H53" i="10"/>
  <c r="C52" i="10"/>
  <c r="AI52" i="10"/>
  <c r="AF52" i="10"/>
  <c r="T53" i="10"/>
  <c r="N52" i="10"/>
  <c r="AH52" i="10"/>
  <c r="AB53" i="10"/>
  <c r="U53" i="10"/>
  <c r="AE53" i="10"/>
  <c r="W53" i="10"/>
  <c r="AD52" i="10"/>
  <c r="Z52" i="10"/>
  <c r="S52" i="10"/>
  <c r="W52" i="10"/>
  <c r="M52" i="10"/>
  <c r="Y52" i="10"/>
  <c r="Q53" i="10"/>
  <c r="J53" i="10"/>
  <c r="R51" i="10"/>
  <c r="U52" i="10"/>
  <c r="I53" i="10"/>
  <c r="AD53" i="10"/>
  <c r="J52" i="10"/>
  <c r="R52" i="10"/>
  <c r="Q51" i="10"/>
  <c r="M51" i="10"/>
  <c r="O52" i="10"/>
  <c r="V52" i="10"/>
  <c r="N53" i="10"/>
  <c r="P52" i="10"/>
  <c r="K52" i="10"/>
  <c r="Q52" i="10"/>
  <c r="I52" i="10"/>
  <c r="K53" i="10"/>
  <c r="R53" i="10"/>
  <c r="AA51" i="10"/>
  <c r="X53" i="10"/>
  <c r="K50" i="10"/>
  <c r="AH50" i="10"/>
  <c r="AG50" i="10"/>
  <c r="G53" i="10"/>
  <c r="T51" i="10"/>
  <c r="P53" i="10"/>
  <c r="AB51" i="10"/>
  <c r="AD51" i="10"/>
  <c r="D52" i="10"/>
  <c r="AJ17" i="25" l="1"/>
  <c r="AJ21" i="31"/>
  <c r="AJ17" i="27"/>
  <c r="AJ17" i="33"/>
  <c r="AJ19" i="23"/>
  <c r="Q26" i="6" l="1"/>
  <c r="X16" i="8"/>
  <c r="R23" i="8"/>
  <c r="AE46" i="8"/>
  <c r="S34" i="8"/>
  <c r="AC44" i="8"/>
  <c r="U54" i="8"/>
  <c r="U48" i="3"/>
  <c r="O48" i="6"/>
  <c r="AA40" i="8"/>
  <c r="AC32" i="6"/>
  <c r="C45" i="8"/>
  <c r="AJ45" i="10" s="1"/>
  <c r="X43" i="8"/>
  <c r="X42" i="6"/>
  <c r="L18" i="8"/>
  <c r="S22" i="8"/>
  <c r="S21" i="3"/>
  <c r="J16" i="8"/>
  <c r="Y34" i="8"/>
  <c r="X11" i="8"/>
  <c r="Z44" i="8"/>
  <c r="AB30" i="8"/>
  <c r="T30" i="8"/>
  <c r="M38" i="8"/>
  <c r="Q37" i="8"/>
  <c r="M35" i="8"/>
  <c r="AI11" i="8"/>
  <c r="D44" i="8"/>
  <c r="L36" i="8"/>
  <c r="M37" i="8"/>
  <c r="O21" i="6"/>
  <c r="AI23" i="8"/>
  <c r="L28" i="8"/>
  <c r="AA14" i="6"/>
  <c r="X42" i="3"/>
  <c r="P48" i="6"/>
  <c r="AA45" i="8"/>
  <c r="W21" i="6"/>
  <c r="AC48" i="7"/>
  <c r="AD45" i="8"/>
  <c r="AI33" i="8"/>
  <c r="AI32" i="3"/>
  <c r="M48" i="7"/>
  <c r="N16" i="8"/>
  <c r="T14" i="3"/>
  <c r="T15" i="8"/>
  <c r="Q21" i="6"/>
  <c r="L48" i="6"/>
  <c r="H39" i="8"/>
  <c r="H16" i="8"/>
  <c r="H45" i="8"/>
  <c r="AC27" i="8"/>
  <c r="AC26" i="3"/>
  <c r="P11" i="8"/>
  <c r="AF48" i="7"/>
  <c r="P9" i="3"/>
  <c r="P10" i="8"/>
  <c r="J42" i="7"/>
  <c r="J9" i="6"/>
  <c r="J38" i="8"/>
  <c r="AF32" i="6"/>
  <c r="AC17" i="8"/>
  <c r="AE40" i="8"/>
  <c r="U26" i="3"/>
  <c r="U27" i="8"/>
  <c r="AI43" i="8"/>
  <c r="AI42" i="6"/>
  <c r="Z38" i="8"/>
  <c r="H9" i="6"/>
  <c r="AD34" i="8"/>
  <c r="F9" i="7"/>
  <c r="AE12" i="8"/>
  <c r="U11" i="8"/>
  <c r="Z37" i="8"/>
  <c r="O26" i="3"/>
  <c r="O27" i="8"/>
  <c r="Q39" i="8"/>
  <c r="C48" i="3"/>
  <c r="C54" i="8"/>
  <c r="AJ54" i="10" s="1"/>
  <c r="N9" i="3"/>
  <c r="N10" i="8"/>
  <c r="Z29" i="8"/>
  <c r="S42" i="3"/>
  <c r="X12" i="8"/>
  <c r="AC46" i="8"/>
  <c r="O23" i="8"/>
  <c r="K36" i="8"/>
  <c r="L26" i="6"/>
  <c r="E23" i="8"/>
  <c r="E35" i="8"/>
  <c r="C48" i="6"/>
  <c r="AF46" i="8"/>
  <c r="W42" i="3"/>
  <c r="N32" i="6"/>
  <c r="X26" i="6"/>
  <c r="V9" i="6"/>
  <c r="X14" i="3"/>
  <c r="X15" i="8"/>
  <c r="D37" i="8"/>
  <c r="AD48" i="6"/>
  <c r="S23" i="8"/>
  <c r="R48" i="6"/>
  <c r="K12" i="8"/>
  <c r="E14" i="6"/>
  <c r="AD42" i="3"/>
  <c r="W48" i="3"/>
  <c r="W54" i="8"/>
  <c r="J15" i="8"/>
  <c r="J14" i="3"/>
  <c r="U10" i="8"/>
  <c r="U9" i="3"/>
  <c r="J34" i="8"/>
  <c r="V23" i="8"/>
  <c r="I26" i="6"/>
  <c r="J21" i="3"/>
  <c r="J22" i="8"/>
  <c r="D28" i="8"/>
  <c r="U48" i="7"/>
  <c r="S48" i="6"/>
  <c r="S9" i="6"/>
  <c r="H42" i="3"/>
  <c r="AI29" i="8"/>
  <c r="C35" i="8"/>
  <c r="AJ35" i="10" s="1"/>
  <c r="W26" i="3"/>
  <c r="W27" i="8"/>
  <c r="AC16" i="8"/>
  <c r="Y14" i="3"/>
  <c r="Y15" i="8"/>
  <c r="R18" i="8"/>
  <c r="J12" i="8"/>
  <c r="T17" i="8"/>
  <c r="I42" i="6"/>
  <c r="I43" i="8"/>
  <c r="Z15" i="8"/>
  <c r="Z14" i="3"/>
  <c r="D10" i="8"/>
  <c r="D9" i="3"/>
  <c r="N48" i="3"/>
  <c r="N54" i="8"/>
  <c r="T46" i="8"/>
  <c r="L16" i="8"/>
  <c r="AA37" i="8"/>
  <c r="M24" i="8"/>
  <c r="I21" i="3"/>
  <c r="I22" i="8"/>
  <c r="AA30" i="8"/>
  <c r="F38" i="8"/>
  <c r="Z32" i="6"/>
  <c r="Q26" i="7"/>
  <c r="V12" i="8"/>
  <c r="X39" i="8"/>
  <c r="Q11" i="8"/>
  <c r="T42" i="3"/>
  <c r="Q46" i="8"/>
  <c r="J35" i="8"/>
  <c r="R36" i="8"/>
  <c r="AI38" i="8"/>
  <c r="AF35" i="8"/>
  <c r="AF14" i="6"/>
  <c r="L9" i="7"/>
  <c r="G42" i="3"/>
  <c r="I39" i="8"/>
  <c r="AB32" i="3"/>
  <c r="AB33" i="8"/>
  <c r="C14" i="3"/>
  <c r="C15" i="8"/>
  <c r="AJ15" i="10" s="1"/>
  <c r="R44" i="8"/>
  <c r="H21" i="7"/>
  <c r="AD23" i="8"/>
  <c r="V17" i="8"/>
  <c r="AF23" i="8"/>
  <c r="I44" i="8"/>
  <c r="R26" i="6"/>
  <c r="X21" i="3"/>
  <c r="X22" i="8"/>
  <c r="G54" i="8"/>
  <c r="G48" i="3"/>
  <c r="K48" i="7"/>
  <c r="G39" i="8"/>
  <c r="Q16" i="8"/>
  <c r="F23" i="8"/>
  <c r="C32" i="3"/>
  <c r="C33" i="8"/>
  <c r="AJ33" i="10" s="1"/>
  <c r="Z24" i="8"/>
  <c r="S32" i="6"/>
  <c r="Q38" i="8"/>
  <c r="F10" i="8"/>
  <c r="F9" i="3"/>
  <c r="R42" i="3"/>
  <c r="S26" i="6"/>
  <c r="J43" i="8"/>
  <c r="J42" i="6"/>
  <c r="AA39" i="8"/>
  <c r="R27" i="8"/>
  <c r="R26" i="3"/>
  <c r="R12" i="8"/>
  <c r="S21" i="6"/>
  <c r="U9" i="7"/>
  <c r="M21" i="3"/>
  <c r="M22" i="8"/>
  <c r="G46" i="8"/>
  <c r="L15" i="8"/>
  <c r="L14" i="3"/>
  <c r="AE37" i="8"/>
  <c r="W46" i="8"/>
  <c r="Z32" i="7"/>
  <c r="AD16" i="8"/>
  <c r="P23" i="8"/>
  <c r="X54" i="8"/>
  <c r="X48" i="3"/>
  <c r="Y33" i="8"/>
  <c r="Y32" i="3"/>
  <c r="C24" i="8"/>
  <c r="AJ24" i="10" s="1"/>
  <c r="F17" i="8"/>
  <c r="H48" i="7"/>
  <c r="E16" i="8"/>
  <c r="E9" i="6"/>
  <c r="Z17" i="8"/>
  <c r="R22" i="8"/>
  <c r="R21" i="3"/>
  <c r="AE45" i="8"/>
  <c r="O18" i="8"/>
  <c r="AB35" i="8"/>
  <c r="L32" i="3"/>
  <c r="L33" i="8"/>
  <c r="R16" i="8"/>
  <c r="C48" i="7"/>
  <c r="G44" i="8"/>
  <c r="S27" i="8"/>
  <c r="S26" i="3"/>
  <c r="U30" i="8"/>
  <c r="AI22" i="8"/>
  <c r="AI21" i="3"/>
  <c r="Y16" i="8"/>
  <c r="E48" i="3"/>
  <c r="E54" i="8"/>
  <c r="F28" i="8"/>
  <c r="T45" i="8"/>
  <c r="J11" i="8"/>
  <c r="AI27" i="8"/>
  <c r="AI26" i="3"/>
  <c r="AB21" i="6"/>
  <c r="AE32" i="6"/>
  <c r="Y45" i="8"/>
  <c r="U45" i="8"/>
  <c r="F42" i="3"/>
  <c r="F26" i="3"/>
  <c r="F27" i="8"/>
  <c r="T24" i="8"/>
  <c r="J26" i="3"/>
  <c r="J27" i="8"/>
  <c r="L11" i="8"/>
  <c r="AC45" i="8"/>
  <c r="V54" i="8"/>
  <c r="V48" i="3"/>
  <c r="C18" i="8"/>
  <c r="AJ18" i="10" s="1"/>
  <c r="J42" i="3"/>
  <c r="G42" i="7"/>
  <c r="W38" i="8"/>
  <c r="V14" i="6"/>
  <c r="AC21" i="6"/>
  <c r="T12" i="8"/>
  <c r="X32" i="7"/>
  <c r="N48" i="7"/>
  <c r="F14" i="6"/>
  <c r="G11" i="8"/>
  <c r="Z40" i="8"/>
  <c r="E9" i="7"/>
  <c r="I14" i="6"/>
  <c r="O9" i="3"/>
  <c r="O10" i="8"/>
  <c r="AA21" i="6"/>
  <c r="I33" i="8"/>
  <c r="I32" i="3"/>
  <c r="AE42" i="7"/>
  <c r="V38" i="8"/>
  <c r="N14" i="6"/>
  <c r="H9" i="7"/>
  <c r="R29" i="8"/>
  <c r="Y9" i="7"/>
  <c r="W9" i="6"/>
  <c r="G34" i="8"/>
  <c r="AF21" i="6"/>
  <c r="G10" i="8"/>
  <c r="G9" i="3"/>
  <c r="I40" i="8"/>
  <c r="J24" i="8"/>
  <c r="Z18" i="8"/>
  <c r="N40" i="8"/>
  <c r="O45" i="8"/>
  <c r="U12" i="8"/>
  <c r="H36" i="8"/>
  <c r="Q28" i="8"/>
  <c r="AD14" i="6"/>
  <c r="AE34" i="8"/>
  <c r="O17" i="8"/>
  <c r="AA34" i="8"/>
  <c r="R28" i="8"/>
  <c r="Z30" i="8"/>
  <c r="AB42" i="3"/>
  <c r="D29" i="8"/>
  <c r="D23" i="8"/>
  <c r="E26" i="6"/>
  <c r="S11" i="8"/>
  <c r="C42" i="7"/>
  <c r="H54" i="8"/>
  <c r="H48" i="3"/>
  <c r="AC28" i="8"/>
  <c r="J32" i="7"/>
  <c r="U39" i="8"/>
  <c r="F12" i="8"/>
  <c r="L42" i="3"/>
  <c r="G29" i="8"/>
  <c r="T48" i="7"/>
  <c r="AF21" i="3"/>
  <c r="AF22" i="8"/>
  <c r="D9" i="6"/>
  <c r="Y23" i="8"/>
  <c r="C44" i="8"/>
  <c r="AJ44" i="10" s="1"/>
  <c r="J21" i="7"/>
  <c r="AD14" i="3"/>
  <c r="AD15" i="8"/>
  <c r="AD37" i="8"/>
  <c r="AF9" i="7"/>
  <c r="U37" i="8"/>
  <c r="C40" i="8"/>
  <c r="AJ40" i="10" s="1"/>
  <c r="J40" i="8"/>
  <c r="Y42" i="7"/>
  <c r="K32" i="3"/>
  <c r="K33" i="8"/>
  <c r="X18" i="8"/>
  <c r="T14" i="6"/>
  <c r="T16" i="8"/>
  <c r="AC23" i="8"/>
  <c r="W45" i="8"/>
  <c r="T34" i="8"/>
  <c r="J23" i="8"/>
  <c r="U16" i="8"/>
  <c r="X35" i="8"/>
  <c r="N9" i="7"/>
  <c r="V36" i="8"/>
  <c r="K40" i="8"/>
  <c r="AD44" i="8"/>
  <c r="V44" i="8"/>
  <c r="T18" i="8"/>
  <c r="AE28" i="8"/>
  <c r="AB21" i="3"/>
  <c r="AB22" i="8"/>
  <c r="Q17" i="8"/>
  <c r="T26" i="6"/>
  <c r="Q40" i="8"/>
  <c r="T40" i="8"/>
  <c r="AC48" i="6"/>
  <c r="P42" i="7"/>
  <c r="M48" i="6"/>
  <c r="J17" i="8"/>
  <c r="M12" i="8"/>
  <c r="I29" i="8"/>
  <c r="G26" i="3"/>
  <c r="G27" i="8"/>
  <c r="AE11" i="8"/>
  <c r="R39" i="8"/>
  <c r="Y17" i="8"/>
  <c r="C36" i="8"/>
  <c r="AJ36" i="10" s="1"/>
  <c r="I23" i="8"/>
  <c r="O34" i="8"/>
  <c r="AE26" i="6"/>
  <c r="Z26" i="7"/>
  <c r="AF48" i="6"/>
  <c r="Q43" i="8"/>
  <c r="Q42" i="6"/>
  <c r="U17" i="8"/>
  <c r="P24" i="8"/>
  <c r="N11" i="8"/>
  <c r="M14" i="6"/>
  <c r="D11" i="8"/>
  <c r="I38" i="8"/>
  <c r="E18" i="8"/>
  <c r="M16" i="8"/>
  <c r="J33" i="8"/>
  <c r="J32" i="3"/>
  <c r="M26" i="6"/>
  <c r="O40" i="8"/>
  <c r="AC18" i="8"/>
  <c r="AB14" i="3"/>
  <c r="AB15" i="8"/>
  <c r="O21" i="3"/>
  <c r="O22" i="8"/>
  <c r="D39" i="8"/>
  <c r="N33" i="8"/>
  <c r="N32" i="3"/>
  <c r="Y44" i="8"/>
  <c r="AD54" i="8"/>
  <c r="AD48" i="3"/>
  <c r="AA32" i="3"/>
  <c r="AA33" i="8"/>
  <c r="I34" i="8"/>
  <c r="AE29" i="8"/>
  <c r="AC39" i="8"/>
  <c r="K30" i="8"/>
  <c r="AE32" i="7"/>
  <c r="Q24" i="8"/>
  <c r="AE33" i="8"/>
  <c r="AE32" i="3"/>
  <c r="C22" i="8"/>
  <c r="AJ22" i="10" s="1"/>
  <c r="C21" i="3"/>
  <c r="J18" i="8"/>
  <c r="R17" i="8"/>
  <c r="U14" i="6"/>
  <c r="G38" i="8"/>
  <c r="AC24" i="8"/>
  <c r="S30" i="8"/>
  <c r="E17" i="8"/>
  <c r="C10" i="8"/>
  <c r="AJ10" i="10" s="1"/>
  <c r="C9" i="6"/>
  <c r="I32" i="6"/>
  <c r="K45" i="8"/>
  <c r="AD11" i="8"/>
  <c r="K38" i="8"/>
  <c r="E45" i="8"/>
  <c r="F11" i="8"/>
  <c r="C32" i="6"/>
  <c r="AD18" i="8"/>
  <c r="AA9" i="7"/>
  <c r="C16" i="8"/>
  <c r="AJ16" i="10" s="1"/>
  <c r="M33" i="8"/>
  <c r="M32" i="3"/>
  <c r="S26" i="7"/>
  <c r="H18" i="8"/>
  <c r="X38" i="8"/>
  <c r="I37" i="8"/>
  <c r="P45" i="8"/>
  <c r="C38" i="8"/>
  <c r="AJ38" i="10" s="1"/>
  <c r="N12" i="8"/>
  <c r="I35" i="8"/>
  <c r="Z9" i="7"/>
  <c r="Z42" i="7"/>
  <c r="Z39" i="8"/>
  <c r="D43" i="8"/>
  <c r="D42" i="6"/>
  <c r="C46" i="8"/>
  <c r="X24" i="8"/>
  <c r="N23" i="8"/>
  <c r="S32" i="3"/>
  <c r="S33" i="8"/>
  <c r="D21" i="6"/>
  <c r="AE48" i="7"/>
  <c r="X40" i="8"/>
  <c r="AD40" i="8"/>
  <c r="AE23" i="8"/>
  <c r="E15" i="8"/>
  <c r="E14" i="3"/>
  <c r="AA44" i="8"/>
  <c r="Q9" i="6"/>
  <c r="U44" i="8"/>
  <c r="L24" i="8"/>
  <c r="P21" i="6"/>
  <c r="F24" i="8"/>
  <c r="Z16" i="8"/>
  <c r="I12" i="8"/>
  <c r="E42" i="7"/>
  <c r="E28" i="8"/>
  <c r="AC48" i="3"/>
  <c r="AC54" i="8"/>
  <c r="M29" i="8"/>
  <c r="AF38" i="8"/>
  <c r="M48" i="3"/>
  <c r="M54" i="8"/>
  <c r="W21" i="7"/>
  <c r="AI34" i="8"/>
  <c r="W42" i="7"/>
  <c r="X29" i="8"/>
  <c r="V15" i="8"/>
  <c r="V14" i="3"/>
  <c r="AA48" i="7"/>
  <c r="F35" i="8"/>
  <c r="F48" i="7"/>
  <c r="M17" i="8"/>
  <c r="AI48" i="6"/>
  <c r="W16" i="8"/>
  <c r="F21" i="6"/>
  <c r="N30" i="8"/>
  <c r="K9" i="3"/>
  <c r="K10" i="8"/>
  <c r="AF11" i="8"/>
  <c r="AB29" i="8"/>
  <c r="AE38" i="8"/>
  <c r="S15" i="8"/>
  <c r="S14" i="3"/>
  <c r="Q36" i="8"/>
  <c r="AI48" i="7"/>
  <c r="AE16" i="8"/>
  <c r="M23" i="8"/>
  <c r="D22" i="8"/>
  <c r="D21" i="3"/>
  <c r="E32" i="6"/>
  <c r="G14" i="3"/>
  <c r="G15" i="8"/>
  <c r="Y27" i="8"/>
  <c r="Y26" i="3"/>
  <c r="L30" i="8"/>
  <c r="D46" i="8"/>
  <c r="F9" i="6"/>
  <c r="X21" i="7"/>
  <c r="AC14" i="6"/>
  <c r="V24" i="8"/>
  <c r="Z48" i="7"/>
  <c r="H32" i="7"/>
  <c r="E12" i="8"/>
  <c r="G30" i="8"/>
  <c r="AF42" i="3"/>
  <c r="N17" i="8"/>
  <c r="M26" i="3"/>
  <c r="M27" i="8"/>
  <c r="X23" i="8"/>
  <c r="AF28" i="8"/>
  <c r="U38" i="8"/>
  <c r="L34" i="8"/>
  <c r="S46" i="8"/>
  <c r="U42" i="6"/>
  <c r="U43" i="8"/>
  <c r="AA21" i="3"/>
  <c r="AA22" i="8"/>
  <c r="AC11" i="8"/>
  <c r="E29" i="8"/>
  <c r="I24" i="8"/>
  <c r="Z22" i="8"/>
  <c r="Z21" i="3"/>
  <c r="Q32" i="3"/>
  <c r="Q33" i="8"/>
  <c r="AB18" i="8"/>
  <c r="AI14" i="6"/>
  <c r="X14" i="6"/>
  <c r="AC42" i="7"/>
  <c r="AI45" i="8"/>
  <c r="G35" i="8"/>
  <c r="S17" i="8"/>
  <c r="M36" i="8"/>
  <c r="Z27" i="8"/>
  <c r="Z26" i="3"/>
  <c r="O44" i="8"/>
  <c r="AC35" i="8"/>
  <c r="AF9" i="6"/>
  <c r="T36" i="8"/>
  <c r="AE18" i="8"/>
  <c r="AD27" i="8"/>
  <c r="AD26" i="3"/>
  <c r="C11" i="8"/>
  <c r="AJ11" i="10" s="1"/>
  <c r="C9" i="3"/>
  <c r="F36" i="8"/>
  <c r="X17" i="8"/>
  <c r="T11" i="8"/>
  <c r="V21" i="6"/>
  <c r="K46" i="8"/>
  <c r="X44" i="8"/>
  <c r="R37" i="8"/>
  <c r="X9" i="6"/>
  <c r="L35" i="8"/>
  <c r="U21" i="6"/>
  <c r="G24" i="8"/>
  <c r="AA9" i="3"/>
  <c r="AA10" i="8"/>
  <c r="O42" i="6"/>
  <c r="O43" i="8"/>
  <c r="L46" i="8"/>
  <c r="X48" i="6"/>
  <c r="Q48" i="7"/>
  <c r="AD46" i="8"/>
  <c r="AE43" i="8"/>
  <c r="AE42" i="6"/>
  <c r="AB38" i="8"/>
  <c r="Z21" i="6"/>
  <c r="AD36" i="8"/>
  <c r="Z9" i="6"/>
  <c r="W26" i="7"/>
  <c r="AF17" i="8"/>
  <c r="F30" i="8"/>
  <c r="G48" i="7"/>
  <c r="T32" i="6"/>
  <c r="F40" i="8"/>
  <c r="F32" i="6"/>
  <c r="AB42" i="6"/>
  <c r="AB43" i="8"/>
  <c r="AC9" i="7"/>
  <c r="AA35" i="8"/>
  <c r="K48" i="6"/>
  <c r="I18" i="8"/>
  <c r="AE54" i="8"/>
  <c r="AE48" i="3"/>
  <c r="N21" i="3"/>
  <c r="N22" i="8"/>
  <c r="Q10" i="8"/>
  <c r="Q9" i="3"/>
  <c r="AD28" i="8"/>
  <c r="I42" i="3"/>
  <c r="H34" i="8"/>
  <c r="AI21" i="7"/>
  <c r="H26" i="6"/>
  <c r="AI15" i="8"/>
  <c r="AI14" i="3"/>
  <c r="I45" i="8"/>
  <c r="U48" i="6"/>
  <c r="J9" i="7"/>
  <c r="P29" i="8"/>
  <c r="K21" i="7"/>
  <c r="K9" i="6"/>
  <c r="O26" i="6"/>
  <c r="AE42" i="3"/>
  <c r="J21" i="6"/>
  <c r="N26" i="7"/>
  <c r="H40" i="8"/>
  <c r="Y29" i="8"/>
  <c r="AE27" i="8"/>
  <c r="AE26" i="3"/>
  <c r="AD17" i="8"/>
  <c r="K14" i="6"/>
  <c r="O32" i="3"/>
  <c r="O33" i="8"/>
  <c r="M11" i="8"/>
  <c r="AB40" i="8"/>
  <c r="H28" i="8"/>
  <c r="T42" i="7"/>
  <c r="E48" i="6"/>
  <c r="W21" i="3"/>
  <c r="W22" i="8"/>
  <c r="N26" i="6"/>
  <c r="K21" i="3"/>
  <c r="K22" i="8"/>
  <c r="J36" i="8"/>
  <c r="S45" i="8"/>
  <c r="D40" i="8"/>
  <c r="Y42" i="3"/>
  <c r="P39" i="8"/>
  <c r="R26" i="7"/>
  <c r="AD24" i="8"/>
  <c r="AB36" i="8"/>
  <c r="AB44" i="8"/>
  <c r="O14" i="3"/>
  <c r="O15" i="8"/>
  <c r="AB45" i="8"/>
  <c r="P18" i="8"/>
  <c r="E40" i="8"/>
  <c r="M30" i="8"/>
  <c r="K14" i="3"/>
  <c r="K15" i="8"/>
  <c r="V11" i="8"/>
  <c r="P46" i="8"/>
  <c r="H21" i="6"/>
  <c r="W14" i="3"/>
  <c r="W15" i="8"/>
  <c r="Y38" i="8"/>
  <c r="X28" i="8"/>
  <c r="AF24" i="8"/>
  <c r="V22" i="8"/>
  <c r="V21" i="3"/>
  <c r="AF12" i="8"/>
  <c r="X21" i="6"/>
  <c r="D18" i="8"/>
  <c r="AC21" i="3"/>
  <c r="AC22" i="8"/>
  <c r="E24" i="8"/>
  <c r="AD21" i="3"/>
  <c r="AD22" i="8"/>
  <c r="AB26" i="7"/>
  <c r="AA28" i="8"/>
  <c r="X26" i="3"/>
  <c r="X27" i="8"/>
  <c r="M21" i="7"/>
  <c r="L42" i="6"/>
  <c r="L43" i="8"/>
  <c r="W9" i="7"/>
  <c r="AA15" i="8"/>
  <c r="AA14" i="3"/>
  <c r="E26" i="7"/>
  <c r="AC26" i="7"/>
  <c r="X45" i="8"/>
  <c r="AI26" i="6"/>
  <c r="U9" i="6"/>
  <c r="AI32" i="7"/>
  <c r="H30" i="8"/>
  <c r="R11" i="8"/>
  <c r="L48" i="7"/>
  <c r="E36" i="8"/>
  <c r="H35" i="8"/>
  <c r="Q32" i="7"/>
  <c r="K54" i="8"/>
  <c r="K48" i="3"/>
  <c r="AB39" i="8"/>
  <c r="AE39" i="8"/>
  <c r="S42" i="7"/>
  <c r="E38" i="8"/>
  <c r="E32" i="3"/>
  <c r="E33" i="8"/>
  <c r="W26" i="6"/>
  <c r="S32" i="7"/>
  <c r="E37" i="8"/>
  <c r="AB42" i="7"/>
  <c r="Z35" i="8"/>
  <c r="AI35" i="8"/>
  <c r="U23" i="8"/>
  <c r="Y40" i="8"/>
  <c r="AA24" i="8"/>
  <c r="P32" i="6"/>
  <c r="AA18" i="8"/>
  <c r="L42" i="7"/>
  <c r="E21" i="7"/>
  <c r="N21" i="7"/>
  <c r="F18" i="8"/>
  <c r="L32" i="6"/>
  <c r="AI30" i="8"/>
  <c r="AA38" i="8"/>
  <c r="J28" i="8"/>
  <c r="Z42" i="3"/>
  <c r="Y26" i="6"/>
  <c r="M44" i="8"/>
  <c r="AI17" i="8"/>
  <c r="C43" i="8"/>
  <c r="AJ43" i="10" s="1"/>
  <c r="C42" i="6"/>
  <c r="R48" i="3"/>
  <c r="R54" i="8"/>
  <c r="T54" i="8"/>
  <c r="T48" i="3"/>
  <c r="N15" i="8"/>
  <c r="N14" i="3"/>
  <c r="Q9" i="7"/>
  <c r="G21" i="6"/>
  <c r="L29" i="8"/>
  <c r="N21" i="6"/>
  <c r="W23" i="8"/>
  <c r="H14" i="6"/>
  <c r="L26" i="3"/>
  <c r="L27" i="8"/>
  <c r="AC21" i="7"/>
  <c r="AD26" i="7"/>
  <c r="E9" i="3"/>
  <c r="E10" i="8"/>
  <c r="G17" i="8"/>
  <c r="I36" i="8"/>
  <c r="R42" i="6"/>
  <c r="R43" i="8"/>
  <c r="D16" i="8"/>
  <c r="V26" i="6"/>
  <c r="AB32" i="6"/>
  <c r="U26" i="6"/>
  <c r="V48" i="7"/>
  <c r="Y12" i="8"/>
  <c r="AD21" i="7"/>
  <c r="E30" i="8"/>
  <c r="AD32" i="7"/>
  <c r="AB48" i="7"/>
  <c r="T26" i="7"/>
  <c r="E34" i="8"/>
  <c r="R14" i="3"/>
  <c r="R15" i="8"/>
  <c r="AB12" i="8"/>
  <c r="E11" i="8"/>
  <c r="C42" i="3"/>
  <c r="N43" i="8"/>
  <c r="N42" i="6"/>
  <c r="G21" i="3"/>
  <c r="G22" i="8"/>
  <c r="AE44" i="8"/>
  <c r="Q32" i="6"/>
  <c r="AB17" i="8"/>
  <c r="T22" i="8"/>
  <c r="T21" i="3"/>
  <c r="AI42" i="7"/>
  <c r="U34" i="8"/>
  <c r="S39" i="8"/>
  <c r="T9" i="7"/>
  <c r="O42" i="7"/>
  <c r="D48" i="7"/>
  <c r="I46" i="8"/>
  <c r="M9" i="7"/>
  <c r="G32" i="3"/>
  <c r="G33" i="8"/>
  <c r="AC33" i="8"/>
  <c r="AC32" i="3"/>
  <c r="D42" i="7"/>
  <c r="U32" i="7"/>
  <c r="D14" i="6"/>
  <c r="F48" i="3"/>
  <c r="F54" i="8"/>
  <c r="AC29" i="8"/>
  <c r="K21" i="6"/>
  <c r="AA12" i="8"/>
  <c r="M9" i="3"/>
  <c r="M10" i="8"/>
  <c r="E22" i="8"/>
  <c r="E21" i="3"/>
  <c r="S35" i="8"/>
  <c r="AB9" i="3"/>
  <c r="AB10" i="8"/>
  <c r="K34" i="8"/>
  <c r="K37" i="8"/>
  <c r="AC30" i="8"/>
  <c r="V16" i="8"/>
  <c r="G48" i="6"/>
  <c r="F48" i="6"/>
  <c r="F26" i="6"/>
  <c r="Y21" i="6"/>
  <c r="X32" i="6"/>
  <c r="AE9" i="7"/>
  <c r="Q48" i="6"/>
  <c r="O48" i="7"/>
  <c r="AF30" i="8"/>
  <c r="Y32" i="7"/>
  <c r="W33" i="8"/>
  <c r="W32" i="3"/>
  <c r="L9" i="6"/>
  <c r="AB26" i="6"/>
  <c r="Q45" i="8"/>
  <c r="Q44" i="8"/>
  <c r="C9" i="7"/>
  <c r="S40" i="8"/>
  <c r="Y22" i="8"/>
  <c r="Y21" i="3"/>
  <c r="E21" i="6"/>
  <c r="N36" i="8"/>
  <c r="H37" i="8"/>
  <c r="G42" i="6"/>
  <c r="G43" i="8"/>
  <c r="G26" i="6"/>
  <c r="AC43" i="8"/>
  <c r="AC42" i="6"/>
  <c r="C39" i="8"/>
  <c r="AJ39" i="10" s="1"/>
  <c r="X37" i="8"/>
  <c r="L39" i="8"/>
  <c r="J37" i="8"/>
  <c r="R48" i="7"/>
  <c r="AI42" i="3"/>
  <c r="K11" i="8"/>
  <c r="AB23" i="8"/>
  <c r="F21" i="7"/>
  <c r="J54" i="8"/>
  <c r="J48" i="3"/>
  <c r="S10" i="8"/>
  <c r="S9" i="3"/>
  <c r="K32" i="6"/>
  <c r="AF26" i="6"/>
  <c r="Y35" i="8"/>
  <c r="K16" i="8"/>
  <c r="T33" i="8"/>
  <c r="T32" i="3"/>
  <c r="F26" i="7"/>
  <c r="D12" i="8"/>
  <c r="Y11" i="8"/>
  <c r="K39" i="8"/>
  <c r="AF16" i="8"/>
  <c r="P16" i="8"/>
  <c r="E42" i="3"/>
  <c r="R9" i="6"/>
  <c r="H29" i="8"/>
  <c r="Y28" i="8"/>
  <c r="L23" i="8"/>
  <c r="G32" i="6"/>
  <c r="Z54" i="8"/>
  <c r="Z48" i="3"/>
  <c r="G37" i="8"/>
  <c r="C26" i="3"/>
  <c r="C27" i="8"/>
  <c r="AJ27" i="10" s="1"/>
  <c r="H32" i="6"/>
  <c r="D54" i="8"/>
  <c r="D48" i="3"/>
  <c r="S44" i="8"/>
  <c r="AA32" i="7"/>
  <c r="X30" i="8"/>
  <c r="P30" i="8"/>
  <c r="C30" i="8"/>
  <c r="AJ30" i="10" s="1"/>
  <c r="I11" i="8"/>
  <c r="I27" i="8"/>
  <c r="I26" i="3"/>
  <c r="AA46" i="8"/>
  <c r="V18" i="8"/>
  <c r="U21" i="3"/>
  <c r="U22" i="8"/>
  <c r="P32" i="7"/>
  <c r="P22" i="8"/>
  <c r="P21" i="3"/>
  <c r="I54" i="8"/>
  <c r="I48" i="3"/>
  <c r="AA42" i="3"/>
  <c r="P42" i="3"/>
  <c r="I26" i="7"/>
  <c r="U33" i="8"/>
  <c r="U32" i="3"/>
  <c r="L12" i="8"/>
  <c r="S36" i="8"/>
  <c r="Y43" i="8"/>
  <c r="Y42" i="6"/>
  <c r="J26" i="7"/>
  <c r="I48" i="6"/>
  <c r="O30" i="8"/>
  <c r="AA11" i="8"/>
  <c r="S48" i="3"/>
  <c r="S54" i="8"/>
  <c r="L32" i="7"/>
  <c r="V42" i="6"/>
  <c r="V43" i="8"/>
  <c r="Y18" i="8"/>
  <c r="S42" i="6"/>
  <c r="S43" i="8"/>
  <c r="H42" i="6"/>
  <c r="H43" i="8"/>
  <c r="J48" i="7"/>
  <c r="Y21" i="7"/>
  <c r="N27" i="8"/>
  <c r="N26" i="3"/>
  <c r="R40" i="8"/>
  <c r="X32" i="3"/>
  <c r="X33" i="8"/>
  <c r="P54" i="8"/>
  <c r="P48" i="3"/>
  <c r="N38" i="8"/>
  <c r="G9" i="6"/>
  <c r="J26" i="6"/>
  <c r="X26" i="7"/>
  <c r="AI37" i="8"/>
  <c r="X48" i="7"/>
  <c r="U29" i="8"/>
  <c r="G32" i="7"/>
  <c r="O11" i="8"/>
  <c r="Z23" i="8"/>
  <c r="I42" i="7"/>
  <c r="W32" i="7"/>
  <c r="V42" i="7"/>
  <c r="N24" i="8"/>
  <c r="K42" i="6"/>
  <c r="K43" i="8"/>
  <c r="AE48" i="6"/>
  <c r="F33" i="8"/>
  <c r="F32" i="3"/>
  <c r="Z28" i="8"/>
  <c r="G16" i="8"/>
  <c r="M39" i="8"/>
  <c r="S28" i="8"/>
  <c r="P14" i="6"/>
  <c r="U14" i="3"/>
  <c r="U15" i="8"/>
  <c r="N18" i="8"/>
  <c r="P38" i="8"/>
  <c r="H44" i="8"/>
  <c r="AC12" i="8"/>
  <c r="AE35" i="8"/>
  <c r="D9" i="7"/>
  <c r="AD38" i="8"/>
  <c r="U28" i="8"/>
  <c r="H42" i="7"/>
  <c r="I28" i="8"/>
  <c r="J48" i="6"/>
  <c r="AD29" i="8"/>
  <c r="F16" i="8"/>
  <c r="O14" i="6"/>
  <c r="AF26" i="7"/>
  <c r="F22" i="8"/>
  <c r="F21" i="3"/>
  <c r="W24" i="8"/>
  <c r="Z33" i="8"/>
  <c r="Z32" i="3"/>
  <c r="H12" i="8"/>
  <c r="U36" i="8"/>
  <c r="AD32" i="3"/>
  <c r="AD33" i="8"/>
  <c r="T39" i="8"/>
  <c r="V32" i="7"/>
  <c r="P34" i="8"/>
  <c r="N45" i="8"/>
  <c r="L10" i="8"/>
  <c r="L9" i="3"/>
  <c r="Y37" i="8"/>
  <c r="AE14" i="6"/>
  <c r="L14" i="6"/>
  <c r="N28" i="8"/>
  <c r="W17" i="8"/>
  <c r="M26" i="7"/>
  <c r="P21" i="7"/>
  <c r="K26" i="7"/>
  <c r="D17" i="8"/>
  <c r="P26" i="7"/>
  <c r="Y10" i="8"/>
  <c r="Y9" i="3"/>
  <c r="J46" i="8"/>
  <c r="R45" i="8"/>
  <c r="G21" i="7"/>
  <c r="AD35" i="8"/>
  <c r="AI12" i="8"/>
  <c r="T48" i="6"/>
  <c r="AD21" i="6"/>
  <c r="T28" i="8"/>
  <c r="P26" i="6"/>
  <c r="AC26" i="6"/>
  <c r="I9" i="6"/>
  <c r="D42" i="3"/>
  <c r="O12" i="8"/>
  <c r="G23" i="8"/>
  <c r="Q23" i="8"/>
  <c r="G26" i="7"/>
  <c r="AC15" i="8"/>
  <c r="AC14" i="3"/>
  <c r="AB27" i="8"/>
  <c r="AB26" i="3"/>
  <c r="V28" i="8"/>
  <c r="L44" i="8"/>
  <c r="M40" i="8"/>
  <c r="AB34" i="8"/>
  <c r="V32" i="6"/>
  <c r="K42" i="3"/>
  <c r="AA9" i="6"/>
  <c r="AI39" i="8"/>
  <c r="AI28" i="8"/>
  <c r="U32" i="6"/>
  <c r="V46" i="8"/>
  <c r="AB9" i="6"/>
  <c r="R14" i="6"/>
  <c r="V21" i="7"/>
  <c r="AF37" i="8"/>
  <c r="V40" i="8"/>
  <c r="O35" i="8"/>
  <c r="L40" i="8"/>
  <c r="P9" i="6"/>
  <c r="AF48" i="3"/>
  <c r="AF54" i="8"/>
  <c r="J32" i="6"/>
  <c r="H24" i="8"/>
  <c r="Q54" i="8"/>
  <c r="Q48" i="3"/>
  <c r="C17" i="8"/>
  <c r="AJ17" i="10" s="1"/>
  <c r="C26" i="7"/>
  <c r="I21" i="6"/>
  <c r="O48" i="3"/>
  <c r="O54" i="8"/>
  <c r="M32" i="6"/>
  <c r="O32" i="6"/>
  <c r="K44" i="8"/>
  <c r="Y32" i="6"/>
  <c r="G28" i="8"/>
  <c r="AE21" i="3"/>
  <c r="AE22" i="8"/>
  <c r="S38" i="8"/>
  <c r="AE21" i="6"/>
  <c r="Q21" i="7"/>
  <c r="W30" i="8"/>
  <c r="AF40" i="8"/>
  <c r="F45" i="8"/>
  <c r="L21" i="3"/>
  <c r="L22" i="8"/>
  <c r="J44" i="8"/>
  <c r="D26" i="3"/>
  <c r="D27" i="8"/>
  <c r="N48" i="6"/>
  <c r="Y9" i="6"/>
  <c r="Y14" i="6"/>
  <c r="S14" i="6"/>
  <c r="H17" i="8"/>
  <c r="AB21" i="7"/>
  <c r="K17" i="8"/>
  <c r="F29" i="8"/>
  <c r="AC38" i="8"/>
  <c r="C21" i="6"/>
  <c r="E44" i="8"/>
  <c r="R38" i="8"/>
  <c r="AA16" i="8"/>
  <c r="Q35" i="8"/>
  <c r="N32" i="7"/>
  <c r="AD9" i="7"/>
  <c r="G18" i="8"/>
  <c r="I30" i="8"/>
  <c r="AE36" i="8"/>
  <c r="V33" i="8"/>
  <c r="V32" i="3"/>
  <c r="W36" i="8"/>
  <c r="S16" i="8"/>
  <c r="AA43" i="8"/>
  <c r="AA42" i="6"/>
  <c r="AF45" i="8"/>
  <c r="Z9" i="3"/>
  <c r="Z10" i="8"/>
  <c r="D15" i="8"/>
  <c r="D14" i="3"/>
  <c r="H48" i="6"/>
  <c r="U40" i="8"/>
  <c r="O37" i="8"/>
  <c r="H21" i="3"/>
  <c r="H22" i="8"/>
  <c r="V35" i="8"/>
  <c r="D48" i="6"/>
  <c r="S9" i="7"/>
  <c r="Z46" i="8"/>
  <c r="P12" i="8"/>
  <c r="AC32" i="7"/>
  <c r="E48" i="7"/>
  <c r="O42" i="3"/>
  <c r="Q42" i="3"/>
  <c r="S12" i="8"/>
  <c r="AA27" i="8"/>
  <c r="AA26" i="3"/>
  <c r="M34" i="8"/>
  <c r="AA54" i="8"/>
  <c r="AA48" i="3"/>
  <c r="Y46" i="8"/>
  <c r="I9" i="3"/>
  <c r="I10" i="8"/>
  <c r="Z48" i="6"/>
  <c r="N37" i="8"/>
  <c r="AF10" i="8"/>
  <c r="AF9" i="3"/>
  <c r="F32" i="7"/>
  <c r="E46" i="8"/>
  <c r="L17" i="8"/>
  <c r="E39" i="8"/>
  <c r="F15" i="8"/>
  <c r="F14" i="3"/>
  <c r="AD42" i="7"/>
  <c r="R32" i="7"/>
  <c r="AI24" i="8"/>
  <c r="L26" i="7"/>
  <c r="AE17" i="8"/>
  <c r="Q29" i="8"/>
  <c r="L38" i="8"/>
  <c r="AF32" i="7"/>
  <c r="AI26" i="7"/>
  <c r="D32" i="3"/>
  <c r="D33" i="8"/>
  <c r="AA23" i="8"/>
  <c r="V42" i="3"/>
  <c r="F34" i="8"/>
  <c r="O21" i="7"/>
  <c r="U42" i="7"/>
  <c r="O38" i="8"/>
  <c r="K27" i="8"/>
  <c r="K26" i="3"/>
  <c r="AE9" i="6"/>
  <c r="W29" i="8"/>
  <c r="D26" i="7"/>
  <c r="AA26" i="6"/>
  <c r="U35" i="8"/>
  <c r="F37" i="8"/>
  <c r="S21" i="7"/>
  <c r="J10" i="8"/>
  <c r="J9" i="3"/>
  <c r="AF21" i="7"/>
  <c r="R9" i="3"/>
  <c r="R10" i="8"/>
  <c r="H23" i="8"/>
  <c r="W48" i="7"/>
  <c r="W34" i="8"/>
  <c r="V30" i="8"/>
  <c r="J14" i="6"/>
  <c r="T10" i="8"/>
  <c r="T9" i="3"/>
  <c r="AB28" i="8"/>
  <c r="E27" i="8"/>
  <c r="E26" i="3"/>
  <c r="W39" i="8"/>
  <c r="AI21" i="6"/>
  <c r="D36" i="8"/>
  <c r="W28" i="8"/>
  <c r="L37" i="8"/>
  <c r="O24" i="8"/>
  <c r="AI9" i="6"/>
  <c r="K24" i="8"/>
  <c r="K23" i="8"/>
  <c r="R21" i="7"/>
  <c r="F42" i="6"/>
  <c r="F43" i="8"/>
  <c r="I16" i="8"/>
  <c r="L21" i="7"/>
  <c r="K18" i="8"/>
  <c r="AB46" i="8"/>
  <c r="R35" i="8"/>
  <c r="M42" i="6"/>
  <c r="M43" i="8"/>
  <c r="N39" i="8"/>
  <c r="M32" i="7"/>
  <c r="W40" i="8"/>
  <c r="Y26" i="7"/>
  <c r="M46" i="8"/>
  <c r="U26" i="7"/>
  <c r="O46" i="8"/>
  <c r="N35" i="8"/>
  <c r="X9" i="7"/>
  <c r="R42" i="7"/>
  <c r="C14" i="6"/>
  <c r="V26" i="7"/>
  <c r="AB54" i="8"/>
  <c r="AB48" i="3"/>
  <c r="P33" i="8"/>
  <c r="P32" i="3"/>
  <c r="AD32" i="6"/>
  <c r="O32" i="7"/>
  <c r="AE24" i="8"/>
  <c r="AA42" i="7"/>
  <c r="V48" i="6"/>
  <c r="Z43" i="8"/>
  <c r="Z42" i="6"/>
  <c r="J39" i="8"/>
  <c r="AA26" i="7"/>
  <c r="AI46" i="8"/>
  <c r="H15" i="8"/>
  <c r="H14" i="3"/>
  <c r="H27" i="8"/>
  <c r="H26" i="3"/>
  <c r="Q18" i="8"/>
  <c r="V37" i="8"/>
  <c r="U42" i="3"/>
  <c r="G14" i="6"/>
  <c r="P40" i="8"/>
  <c r="AA21" i="7"/>
  <c r="N34" i="8"/>
  <c r="AI36" i="8"/>
  <c r="J29" i="8"/>
  <c r="D45" i="8"/>
  <c r="T26" i="3"/>
  <c r="T27" i="8"/>
  <c r="O26" i="7"/>
  <c r="D30" i="8"/>
  <c r="S37" i="8"/>
  <c r="AC42" i="3"/>
  <c r="T37" i="8"/>
  <c r="AA17" i="8"/>
  <c r="J45" i="8"/>
  <c r="AF15" i="8"/>
  <c r="AF14" i="3"/>
  <c r="N29" i="8"/>
  <c r="AD26" i="6"/>
  <c r="H46" i="8"/>
  <c r="AI9" i="3"/>
  <c r="AI10" i="8"/>
  <c r="AD30" i="8"/>
  <c r="AD9" i="6"/>
  <c r="AI9" i="7"/>
  <c r="AF42" i="7"/>
  <c r="O16" i="8"/>
  <c r="M9" i="6"/>
  <c r="Z26" i="6"/>
  <c r="M18" i="8"/>
  <c r="N46" i="8"/>
  <c r="D32" i="7"/>
  <c r="Y48" i="3"/>
  <c r="Y54" i="8"/>
  <c r="H26" i="7"/>
  <c r="AF33" i="8"/>
  <c r="AF32" i="3"/>
  <c r="W10" i="8"/>
  <c r="W9" i="3"/>
  <c r="AF26" i="3"/>
  <c r="AF27" i="8"/>
  <c r="R46" i="8"/>
  <c r="D38" i="8"/>
  <c r="R21" i="6"/>
  <c r="X46" i="8"/>
  <c r="Q14" i="3"/>
  <c r="Q15" i="8"/>
  <c r="AE14" i="3"/>
  <c r="AE15" i="8"/>
  <c r="W32" i="6"/>
  <c r="V26" i="3"/>
  <c r="V27" i="8"/>
  <c r="Q22" i="8"/>
  <c r="Q21" i="3"/>
  <c r="D35" i="8"/>
  <c r="AI44" i="8"/>
  <c r="C32" i="7"/>
  <c r="R24" i="8"/>
  <c r="AF36" i="8"/>
  <c r="C26" i="6"/>
  <c r="AD12" i="8"/>
  <c r="Q30" i="8"/>
  <c r="Y39" i="8"/>
  <c r="O29" i="8"/>
  <c r="P27" i="8"/>
  <c r="P26" i="3"/>
  <c r="Z34" i="8"/>
  <c r="AE10" i="8"/>
  <c r="AE9" i="3"/>
  <c r="O9" i="6"/>
  <c r="K28" i="8"/>
  <c r="T21" i="7"/>
  <c r="P37" i="8"/>
  <c r="C37" i="8"/>
  <c r="AJ37" i="10" s="1"/>
  <c r="AI18" i="8"/>
  <c r="T38" i="8"/>
  <c r="AC9" i="6"/>
  <c r="X42" i="7"/>
  <c r="G12" i="8"/>
  <c r="T21" i="6"/>
  <c r="C12" i="8"/>
  <c r="AJ12" i="10" s="1"/>
  <c r="AD39" i="8"/>
  <c r="I32" i="7"/>
  <c r="D24" i="8"/>
  <c r="R34" i="8"/>
  <c r="D32" i="6"/>
  <c r="Q12" i="8"/>
  <c r="T42" i="6"/>
  <c r="T43" i="8"/>
  <c r="Y24" i="8"/>
  <c r="AC40" i="8"/>
  <c r="I9" i="7"/>
  <c r="S18" i="8"/>
  <c r="AB24" i="8"/>
  <c r="L45" i="8"/>
  <c r="P14" i="3"/>
  <c r="P15" i="8"/>
  <c r="AA32" i="6"/>
  <c r="C29" i="8"/>
  <c r="AJ29" i="10" s="1"/>
  <c r="AE26" i="7"/>
  <c r="W12" i="8"/>
  <c r="Z36" i="8"/>
  <c r="C21" i="7"/>
  <c r="R33" i="8"/>
  <c r="R32" i="3"/>
  <c r="K35" i="8"/>
  <c r="P28" i="8"/>
  <c r="AB32" i="7"/>
  <c r="AD48" i="7"/>
  <c r="AB48" i="6"/>
  <c r="Y48" i="6"/>
  <c r="Z21" i="7"/>
  <c r="AA36" i="8"/>
  <c r="N42" i="3"/>
  <c r="P36" i="8"/>
  <c r="N44" i="8"/>
  <c r="N9" i="6"/>
  <c r="AF43" i="8"/>
  <c r="AF42" i="6"/>
  <c r="V29" i="8"/>
  <c r="O36" i="8"/>
  <c r="I14" i="3"/>
  <c r="I15" i="8"/>
  <c r="W44" i="8"/>
  <c r="H32" i="3"/>
  <c r="H33" i="8"/>
  <c r="H9" i="3"/>
  <c r="H10" i="8"/>
  <c r="P43" i="8"/>
  <c r="P42" i="6"/>
  <c r="AE30" i="8"/>
  <c r="U24" i="8"/>
  <c r="P35" i="8"/>
  <c r="C23" i="8"/>
  <c r="AJ23" i="10" s="1"/>
  <c r="W14" i="6"/>
  <c r="M28" i="8"/>
  <c r="M21" i="6"/>
  <c r="AA48" i="6"/>
  <c r="M15" i="8"/>
  <c r="M14" i="3"/>
  <c r="M42" i="7"/>
  <c r="K32" i="7"/>
  <c r="W48" i="6"/>
  <c r="Z11" i="8"/>
  <c r="Y36" i="8"/>
  <c r="AF39" i="8"/>
  <c r="G40" i="8"/>
  <c r="P44" i="8"/>
  <c r="AA29" i="8"/>
  <c r="L54" i="8"/>
  <c r="L48" i="3"/>
  <c r="C28" i="8"/>
  <c r="AJ28" i="10" s="1"/>
  <c r="Q26" i="3"/>
  <c r="Q27" i="8"/>
  <c r="W18" i="8"/>
  <c r="W11" i="8"/>
  <c r="AI40" i="8"/>
  <c r="V34" i="8"/>
  <c r="G36" i="8"/>
  <c r="R9" i="7"/>
  <c r="AC9" i="3"/>
  <c r="AC10" i="8"/>
  <c r="I21" i="7"/>
  <c r="AC37" i="8"/>
  <c r="K42" i="7"/>
  <c r="M42" i="3"/>
  <c r="M45" i="8"/>
  <c r="N42" i="7"/>
  <c r="F39" i="8"/>
  <c r="AB16" i="8"/>
  <c r="D21" i="7"/>
  <c r="K9" i="7"/>
  <c r="H11" i="8"/>
  <c r="T32" i="7"/>
  <c r="T9" i="6"/>
  <c r="AC36" i="8"/>
  <c r="R30" i="8"/>
  <c r="AF18" i="8"/>
  <c r="U18" i="8"/>
  <c r="L21" i="6"/>
  <c r="AE21" i="7"/>
  <c r="AF44" i="8"/>
  <c r="Y30" i="8"/>
  <c r="O28" i="8"/>
  <c r="I48" i="7"/>
  <c r="AI32" i="6"/>
  <c r="U21" i="7"/>
  <c r="AD42" i="6"/>
  <c r="AD43" i="8"/>
  <c r="T23" i="8"/>
  <c r="D26" i="6"/>
  <c r="S24" i="8"/>
  <c r="D34" i="8"/>
  <c r="F46" i="8"/>
  <c r="Z45" i="8"/>
  <c r="O39" i="8"/>
  <c r="P48" i="7"/>
  <c r="W37" i="8"/>
  <c r="G45" i="8"/>
  <c r="U46" i="8"/>
  <c r="Q42" i="7"/>
  <c r="Z12" i="8"/>
  <c r="AC34" i="8"/>
  <c r="P17" i="8"/>
  <c r="R32" i="6"/>
  <c r="V45" i="8"/>
  <c r="AD9" i="3"/>
  <c r="AD10" i="8"/>
  <c r="E32" i="7"/>
  <c r="X9" i="3"/>
  <c r="X10" i="8"/>
  <c r="AF34" i="8"/>
  <c r="AI54" i="8"/>
  <c r="AI48" i="3"/>
  <c r="V9" i="7"/>
  <c r="Q14" i="6"/>
  <c r="I17" i="8"/>
  <c r="J30" i="8"/>
  <c r="X34" i="8"/>
  <c r="Z14" i="6"/>
  <c r="X36" i="8"/>
  <c r="C34" i="8"/>
  <c r="AJ34" i="10" s="1"/>
  <c r="G9" i="7"/>
  <c r="S48" i="7"/>
  <c r="W35" i="8"/>
  <c r="V39" i="8"/>
  <c r="T29" i="8"/>
  <c r="V10" i="8"/>
  <c r="V9" i="3"/>
  <c r="H38" i="8"/>
  <c r="AB37" i="8"/>
  <c r="Y48" i="7"/>
  <c r="T35" i="8"/>
  <c r="Q34" i="8"/>
  <c r="AI16" i="8"/>
  <c r="K29" i="8"/>
  <c r="T44" i="8"/>
  <c r="P9" i="7"/>
  <c r="E42" i="6"/>
  <c r="E43" i="8"/>
  <c r="AB11" i="8"/>
  <c r="K26" i="6"/>
  <c r="F42" i="7"/>
  <c r="F44" i="8"/>
  <c r="S29" i="8"/>
  <c r="O9" i="7"/>
  <c r="AB14" i="6"/>
  <c r="W42" i="6"/>
  <c r="W43" i="8"/>
  <c r="AB9" i="7"/>
  <c r="AF29" i="8"/>
  <c r="V14" i="7" l="1"/>
  <c r="V6" i="7" s="1"/>
  <c r="V9" i="41" s="1"/>
  <c r="V19" i="8"/>
  <c r="V14" i="8" s="1"/>
  <c r="D14" i="7"/>
  <c r="D7" i="7" s="1"/>
  <c r="D19" i="8"/>
  <c r="E16" i="23" s="1"/>
  <c r="G14" i="7"/>
  <c r="G6" i="7" s="1"/>
  <c r="G9" i="41" s="1"/>
  <c r="G19" i="8"/>
  <c r="O14" i="7"/>
  <c r="O7" i="7" s="1"/>
  <c r="O19" i="8"/>
  <c r="O14" i="8" s="1"/>
  <c r="AC14" i="7"/>
  <c r="AC7" i="7" s="1"/>
  <c r="AC19" i="8"/>
  <c r="AE19" i="8"/>
  <c r="AE14" i="8" s="1"/>
  <c r="AE14" i="7"/>
  <c r="AE6" i="7" s="1"/>
  <c r="AE9" i="41" s="1"/>
  <c r="AD14" i="7"/>
  <c r="AD6" i="7" s="1"/>
  <c r="AD9" i="41" s="1"/>
  <c r="AD19" i="8"/>
  <c r="AD14" i="8" s="1"/>
  <c r="X14" i="7"/>
  <c r="X7" i="7" s="1"/>
  <c r="X19" i="8"/>
  <c r="X14" i="8" s="1"/>
  <c r="F19" i="8"/>
  <c r="F14" i="8" s="1"/>
  <c r="F14" i="7"/>
  <c r="F7" i="7" s="1"/>
  <c r="Q19" i="8"/>
  <c r="R16" i="23" s="1"/>
  <c r="Q14" i="7"/>
  <c r="Q6" i="7" s="1"/>
  <c r="Q9" i="41" s="1"/>
  <c r="AF19" i="8"/>
  <c r="AG16" i="23" s="1"/>
  <c r="AF14" i="7"/>
  <c r="AF7" i="7" s="1"/>
  <c r="S19" i="8"/>
  <c r="T16" i="23" s="1"/>
  <c r="S14" i="7"/>
  <c r="S6" i="7" s="1"/>
  <c r="S9" i="41" s="1"/>
  <c r="T14" i="7"/>
  <c r="T7" i="7" s="1"/>
  <c r="T19" i="8"/>
  <c r="U16" i="23" s="1"/>
  <c r="C14" i="7"/>
  <c r="C6" i="7" s="1"/>
  <c r="C9" i="41" s="1"/>
  <c r="C19" i="8"/>
  <c r="AJ19" i="10" s="1"/>
  <c r="Z19" i="8"/>
  <c r="Z14" i="8" s="1"/>
  <c r="Z14" i="7"/>
  <c r="Z7" i="7" s="1"/>
  <c r="P19" i="8"/>
  <c r="Q16" i="23" s="1"/>
  <c r="P14" i="7"/>
  <c r="P6" i="7" s="1"/>
  <c r="P9" i="41" s="1"/>
  <c r="M14" i="7"/>
  <c r="M6" i="7" s="1"/>
  <c r="M9" i="41" s="1"/>
  <c r="M19" i="8"/>
  <c r="N16" i="23" s="1"/>
  <c r="AA19" i="8"/>
  <c r="AA14" i="8" s="1"/>
  <c r="AA14" i="7"/>
  <c r="AA6" i="7" s="1"/>
  <c r="AA9" i="41" s="1"/>
  <c r="AI19" i="8"/>
  <c r="AI14" i="7"/>
  <c r="I14" i="7"/>
  <c r="I7" i="7" s="1"/>
  <c r="I19" i="8"/>
  <c r="I14" i="8" s="1"/>
  <c r="Y19" i="8"/>
  <c r="Y14" i="8" s="1"/>
  <c r="Y14" i="7"/>
  <c r="Y7" i="7" s="1"/>
  <c r="E14" i="7"/>
  <c r="E6" i="7" s="1"/>
  <c r="E9" i="41" s="1"/>
  <c r="E19" i="8"/>
  <c r="F16" i="23" s="1"/>
  <c r="W14" i="7"/>
  <c r="W7" i="7" s="1"/>
  <c r="W19" i="8"/>
  <c r="H19" i="8"/>
  <c r="H14" i="8" s="1"/>
  <c r="H14" i="7"/>
  <c r="H6" i="7" s="1"/>
  <c r="H9" i="41" s="1"/>
  <c r="U19" i="8"/>
  <c r="V16" i="23" s="1"/>
  <c r="U14" i="7"/>
  <c r="U7" i="7" s="1"/>
  <c r="K19" i="8"/>
  <c r="K14" i="8" s="1"/>
  <c r="K14" i="7"/>
  <c r="K6" i="7" s="1"/>
  <c r="K9" i="41" s="1"/>
  <c r="AB19" i="8"/>
  <c r="AC16" i="23" s="1"/>
  <c r="AB14" i="7"/>
  <c r="AB6" i="7" s="1"/>
  <c r="AB9" i="41" s="1"/>
  <c r="J14" i="7"/>
  <c r="J6" i="7" s="1"/>
  <c r="J9" i="41" s="1"/>
  <c r="J19" i="8"/>
  <c r="K16" i="23" s="1"/>
  <c r="N14" i="7"/>
  <c r="N6" i="7" s="1"/>
  <c r="N9" i="41" s="1"/>
  <c r="N19" i="8"/>
  <c r="R14" i="7"/>
  <c r="R6" i="7" s="1"/>
  <c r="R9" i="41" s="1"/>
  <c r="R19" i="8"/>
  <c r="R14" i="8" s="1"/>
  <c r="L14" i="7"/>
  <c r="L7" i="7" s="1"/>
  <c r="L19" i="8"/>
  <c r="L14" i="8" s="1"/>
  <c r="K29" i="10"/>
  <c r="L13" i="27"/>
  <c r="AD12" i="21"/>
  <c r="AC10" i="10"/>
  <c r="AC9" i="8"/>
  <c r="E14" i="25"/>
  <c r="D24" i="10"/>
  <c r="AI10" i="10"/>
  <c r="AI9" i="8"/>
  <c r="AJ12" i="21"/>
  <c r="F43" i="10"/>
  <c r="F42" i="8"/>
  <c r="G11" i="33"/>
  <c r="I6" i="3"/>
  <c r="I7" i="41" s="1"/>
  <c r="I7" i="3"/>
  <c r="L12" i="33"/>
  <c r="K44" i="10"/>
  <c r="D12" i="10"/>
  <c r="E14" i="21"/>
  <c r="AI16" i="10"/>
  <c r="AJ13" i="23"/>
  <c r="V33" i="10"/>
  <c r="V32" i="8"/>
  <c r="W11" i="31"/>
  <c r="E30" i="10"/>
  <c r="F14" i="27"/>
  <c r="AD6" i="3"/>
  <c r="AD7" i="41" s="1"/>
  <c r="AD7" i="3"/>
  <c r="AD39" i="10"/>
  <c r="AE17" i="31"/>
  <c r="AC12" i="10"/>
  <c r="AD14" i="21"/>
  <c r="I15" i="10"/>
  <c r="J12" i="23"/>
  <c r="AC40" i="10"/>
  <c r="AD18" i="31"/>
  <c r="R12" i="23"/>
  <c r="Q15" i="10"/>
  <c r="D13" i="25"/>
  <c r="AH23" i="10"/>
  <c r="C23" i="10"/>
  <c r="AG23" i="10"/>
  <c r="R14" i="27"/>
  <c r="Q30" i="10"/>
  <c r="H23" i="10"/>
  <c r="I13" i="25"/>
  <c r="AA14" i="33"/>
  <c r="W14" i="33"/>
  <c r="L10" i="10"/>
  <c r="L9" i="8"/>
  <c r="M12" i="21"/>
  <c r="D48" i="8"/>
  <c r="D54" i="10"/>
  <c r="H38" i="10"/>
  <c r="I16" i="31"/>
  <c r="AF34" i="10"/>
  <c r="AG12" i="31"/>
  <c r="Y30" i="10"/>
  <c r="Z14" i="27"/>
  <c r="AD15" i="31"/>
  <c r="AC37" i="10"/>
  <c r="X15" i="23"/>
  <c r="W18" i="10"/>
  <c r="AE30" i="10"/>
  <c r="AF14" i="27"/>
  <c r="AC7" i="6"/>
  <c r="AC6" i="6"/>
  <c r="AC8" i="41" s="1"/>
  <c r="D38" i="10"/>
  <c r="E16" i="31"/>
  <c r="AD7" i="6"/>
  <c r="AD6" i="6"/>
  <c r="AD8" i="41" s="1"/>
  <c r="T27" i="10"/>
  <c r="U11" i="27"/>
  <c r="T26" i="8"/>
  <c r="L15" i="23"/>
  <c r="K18" i="10"/>
  <c r="T7" i="3"/>
  <c r="T6" i="3"/>
  <c r="T7" i="41" s="1"/>
  <c r="N37" i="10"/>
  <c r="O15" i="31"/>
  <c r="V35" i="10"/>
  <c r="W13" i="31"/>
  <c r="AA42" i="8"/>
  <c r="AB11" i="33"/>
  <c r="AA43" i="10"/>
  <c r="D27" i="10"/>
  <c r="E11" i="27"/>
  <c r="D26" i="8"/>
  <c r="O35" i="10"/>
  <c r="P13" i="31"/>
  <c r="L44" i="10"/>
  <c r="M12" i="33"/>
  <c r="T12" i="27"/>
  <c r="S28" i="10"/>
  <c r="S18" i="31"/>
  <c r="R40" i="10"/>
  <c r="AF16" i="10"/>
  <c r="AG13" i="23"/>
  <c r="R12" i="33"/>
  <c r="Q44" i="10"/>
  <c r="AB6" i="3"/>
  <c r="AB7" i="41" s="1"/>
  <c r="AB7" i="3"/>
  <c r="E34" i="10"/>
  <c r="F12" i="31"/>
  <c r="R43" i="10"/>
  <c r="R42" i="8"/>
  <c r="S11" i="33"/>
  <c r="R48" i="8"/>
  <c r="R54" i="10"/>
  <c r="AF17" i="31"/>
  <c r="AE39" i="10"/>
  <c r="AA15" i="10"/>
  <c r="AB12" i="23"/>
  <c r="Y38" i="10"/>
  <c r="Z16" i="31"/>
  <c r="N21" i="8"/>
  <c r="O12" i="25"/>
  <c r="N22" i="10"/>
  <c r="AB43" i="10"/>
  <c r="AB42" i="8"/>
  <c r="AC11" i="33"/>
  <c r="AA6" i="3"/>
  <c r="AA7" i="41" s="1"/>
  <c r="AA7" i="3"/>
  <c r="F36" i="10"/>
  <c r="G14" i="31"/>
  <c r="M36" i="10"/>
  <c r="N14" i="31"/>
  <c r="Q32" i="8"/>
  <c r="Q33" i="10"/>
  <c r="R11" i="31"/>
  <c r="M12" i="31"/>
  <c r="L34" i="10"/>
  <c r="Y27" i="10"/>
  <c r="Y26" i="8"/>
  <c r="Z11" i="27"/>
  <c r="Q36" i="10"/>
  <c r="R14" i="31"/>
  <c r="AJ12" i="31"/>
  <c r="AI34" i="10"/>
  <c r="V12" i="33"/>
  <c r="U44" i="10"/>
  <c r="O13" i="25"/>
  <c r="N23" i="10"/>
  <c r="D16" i="31"/>
  <c r="AG38" i="10"/>
  <c r="AH38" i="10"/>
  <c r="C38" i="10"/>
  <c r="AH16" i="10"/>
  <c r="D13" i="23"/>
  <c r="C16" i="10"/>
  <c r="AG16" i="10"/>
  <c r="G27" i="10"/>
  <c r="H11" i="27"/>
  <c r="G26" i="8"/>
  <c r="X35" i="10"/>
  <c r="Y13" i="31"/>
  <c r="P13" i="33"/>
  <c r="O45" i="10"/>
  <c r="W42" i="8"/>
  <c r="X11" i="33"/>
  <c r="W43" i="10"/>
  <c r="V6" i="3"/>
  <c r="V7" i="41" s="1"/>
  <c r="V7" i="3"/>
  <c r="Y14" i="31"/>
  <c r="X36" i="10"/>
  <c r="X9" i="8"/>
  <c r="X10" i="10"/>
  <c r="Y12" i="21"/>
  <c r="V14" i="33"/>
  <c r="AG12" i="33"/>
  <c r="AF44" i="10"/>
  <c r="AB16" i="10"/>
  <c r="AC13" i="23"/>
  <c r="Q27" i="10"/>
  <c r="Q26" i="8"/>
  <c r="R11" i="27"/>
  <c r="AF42" i="8"/>
  <c r="AF43" i="10"/>
  <c r="AG11" i="33"/>
  <c r="P28" i="10"/>
  <c r="Q12" i="27"/>
  <c r="T38" i="10"/>
  <c r="U16" i="31"/>
  <c r="S14" i="25"/>
  <c r="R24" i="10"/>
  <c r="S14" i="33"/>
  <c r="AD30" i="10"/>
  <c r="AE14" i="27"/>
  <c r="K13" i="33"/>
  <c r="J45" i="10"/>
  <c r="M15" i="31"/>
  <c r="L37" i="10"/>
  <c r="T10" i="10"/>
  <c r="T9" i="8"/>
  <c r="U12" i="21"/>
  <c r="J6" i="3"/>
  <c r="J7" i="41" s="1"/>
  <c r="J7" i="3"/>
  <c r="K26" i="8"/>
  <c r="K27" i="10"/>
  <c r="L11" i="27"/>
  <c r="AA23" i="10"/>
  <c r="AB13" i="25"/>
  <c r="E39" i="10"/>
  <c r="F17" i="31"/>
  <c r="H21" i="8"/>
  <c r="I12" i="25"/>
  <c r="H22" i="10"/>
  <c r="T13" i="23"/>
  <c r="S16" i="10"/>
  <c r="E44" i="10"/>
  <c r="F12" i="33"/>
  <c r="H12" i="27"/>
  <c r="G28" i="10"/>
  <c r="V40" i="10"/>
  <c r="W18" i="31"/>
  <c r="W12" i="27"/>
  <c r="V28" i="10"/>
  <c r="V12" i="27"/>
  <c r="U28" i="10"/>
  <c r="M39" i="10"/>
  <c r="N17" i="31"/>
  <c r="I27" i="10"/>
  <c r="I26" i="8"/>
  <c r="J11" i="27"/>
  <c r="H15" i="31"/>
  <c r="G37" i="10"/>
  <c r="L17" i="31"/>
  <c r="K39" i="10"/>
  <c r="S10" i="10"/>
  <c r="T12" i="21"/>
  <c r="S9" i="8"/>
  <c r="H11" i="33"/>
  <c r="G42" i="8"/>
  <c r="G43" i="10"/>
  <c r="R13" i="33"/>
  <c r="Q45" i="10"/>
  <c r="S35" i="10"/>
  <c r="T13" i="31"/>
  <c r="AF12" i="33"/>
  <c r="AE44" i="10"/>
  <c r="Z35" i="10"/>
  <c r="AA13" i="31"/>
  <c r="E24" i="10"/>
  <c r="F14" i="25"/>
  <c r="X12" i="23"/>
  <c r="W15" i="10"/>
  <c r="AC13" i="33"/>
  <c r="AB45" i="10"/>
  <c r="E18" i="31"/>
  <c r="D40" i="10"/>
  <c r="H28" i="10"/>
  <c r="I12" i="27"/>
  <c r="AI15" i="10"/>
  <c r="AJ12" i="23"/>
  <c r="G24" i="10"/>
  <c r="H14" i="25"/>
  <c r="C6" i="3"/>
  <c r="C7" i="41" s="1"/>
  <c r="C7" i="3"/>
  <c r="T14" i="23"/>
  <c r="S17" i="10"/>
  <c r="V16" i="31"/>
  <c r="U38" i="10"/>
  <c r="W14" i="25"/>
  <c r="V24" i="10"/>
  <c r="G15" i="10"/>
  <c r="H12" i="23"/>
  <c r="I12" i="10"/>
  <c r="J14" i="21"/>
  <c r="Q7" i="6"/>
  <c r="Q6" i="6"/>
  <c r="Q8" i="41" s="1"/>
  <c r="Y14" i="25"/>
  <c r="X24" i="10"/>
  <c r="C7" i="6"/>
  <c r="C6" i="6"/>
  <c r="C8" i="41" s="1"/>
  <c r="AF11" i="31"/>
  <c r="AE32" i="8"/>
  <c r="AE33" i="10"/>
  <c r="AD48" i="8"/>
  <c r="AD54" i="10"/>
  <c r="R11" i="33"/>
  <c r="Q43" i="10"/>
  <c r="Q42" i="8"/>
  <c r="V13" i="23"/>
  <c r="U16" i="10"/>
  <c r="Y23" i="10"/>
  <c r="Z13" i="25"/>
  <c r="AD12" i="27"/>
  <c r="AC28" i="10"/>
  <c r="Z30" i="10"/>
  <c r="AA14" i="27"/>
  <c r="N40" i="10"/>
  <c r="O18" i="31"/>
  <c r="W7" i="6"/>
  <c r="W6" i="6"/>
  <c r="W8" i="41" s="1"/>
  <c r="O7" i="3"/>
  <c r="O6" i="3"/>
  <c r="O7" i="41" s="1"/>
  <c r="T12" i="10"/>
  <c r="U14" i="21"/>
  <c r="AC13" i="31"/>
  <c r="AB35" i="10"/>
  <c r="H14" i="33"/>
  <c r="J42" i="8"/>
  <c r="J43" i="10"/>
  <c r="K11" i="33"/>
  <c r="G39" i="10"/>
  <c r="H17" i="31"/>
  <c r="AG13" i="31"/>
  <c r="AF35" i="10"/>
  <c r="E35" i="10"/>
  <c r="F13" i="31"/>
  <c r="N15" i="31"/>
  <c r="M37" i="10"/>
  <c r="X11" i="10"/>
  <c r="Y13" i="21"/>
  <c r="N44" i="10"/>
  <c r="O12" i="33"/>
  <c r="Q14" i="27"/>
  <c r="P30" i="10"/>
  <c r="AF11" i="33"/>
  <c r="AE43" i="10"/>
  <c r="AE42" i="8"/>
  <c r="I17" i="10"/>
  <c r="J14" i="23"/>
  <c r="U12" i="33"/>
  <c r="T44" i="10"/>
  <c r="V9" i="8"/>
  <c r="V10" i="10"/>
  <c r="W12" i="21"/>
  <c r="X7" i="3"/>
  <c r="X6" i="3"/>
  <c r="X7" i="41" s="1"/>
  <c r="G45" i="10"/>
  <c r="H13" i="33"/>
  <c r="G17" i="31"/>
  <c r="F39" i="10"/>
  <c r="P43" i="10"/>
  <c r="Q11" i="33"/>
  <c r="P42" i="8"/>
  <c r="N6" i="6"/>
  <c r="N8" i="41" s="1"/>
  <c r="N7" i="6"/>
  <c r="L13" i="31"/>
  <c r="K35" i="10"/>
  <c r="R34" i="10"/>
  <c r="S12" i="31"/>
  <c r="AG11" i="27"/>
  <c r="AF27" i="10"/>
  <c r="AF26" i="8"/>
  <c r="O14" i="33"/>
  <c r="AA17" i="10"/>
  <c r="AB14" i="23"/>
  <c r="E13" i="33"/>
  <c r="D45" i="10"/>
  <c r="K17" i="31"/>
  <c r="J39" i="10"/>
  <c r="Q11" i="31"/>
  <c r="P32" i="8"/>
  <c r="P33" i="10"/>
  <c r="N14" i="33"/>
  <c r="I16" i="10"/>
  <c r="J13" i="23"/>
  <c r="X12" i="27"/>
  <c r="W28" i="10"/>
  <c r="J10" i="10"/>
  <c r="J9" i="8"/>
  <c r="K12" i="21"/>
  <c r="P16" i="31"/>
  <c r="O38" i="10"/>
  <c r="E11" i="31"/>
  <c r="D33" i="10"/>
  <c r="D32" i="8"/>
  <c r="I10" i="10"/>
  <c r="J12" i="21"/>
  <c r="I9" i="8"/>
  <c r="X14" i="31"/>
  <c r="W36" i="10"/>
  <c r="K12" i="33"/>
  <c r="J44" i="10"/>
  <c r="Q54" i="10"/>
  <c r="Q48" i="8"/>
  <c r="AG15" i="31"/>
  <c r="AF37" i="10"/>
  <c r="S13" i="33"/>
  <c r="R45" i="10"/>
  <c r="F22" i="10"/>
  <c r="F21" i="8"/>
  <c r="G12" i="25"/>
  <c r="AE16" i="31"/>
  <c r="AD38" i="10"/>
  <c r="G16" i="10"/>
  <c r="H13" i="23"/>
  <c r="O11" i="27"/>
  <c r="N27" i="10"/>
  <c r="N26" i="8"/>
  <c r="S54" i="10"/>
  <c r="S48" i="8"/>
  <c r="Z11" i="33"/>
  <c r="Y42" i="8"/>
  <c r="Y43" i="10"/>
  <c r="I54" i="10"/>
  <c r="I48" i="8"/>
  <c r="J13" i="21"/>
  <c r="I11" i="10"/>
  <c r="Z13" i="21"/>
  <c r="Y11" i="10"/>
  <c r="H12" i="25"/>
  <c r="G21" i="8"/>
  <c r="G22" i="10"/>
  <c r="X13" i="25"/>
  <c r="W23" i="10"/>
  <c r="AB16" i="31"/>
  <c r="AA38" i="10"/>
  <c r="AA18" i="10"/>
  <c r="AB15" i="23"/>
  <c r="AB39" i="10"/>
  <c r="AC17" i="31"/>
  <c r="L42" i="8"/>
  <c r="M11" i="33"/>
  <c r="L43" i="10"/>
  <c r="AC22" i="10"/>
  <c r="AC21" i="8"/>
  <c r="AD12" i="25"/>
  <c r="S45" i="10"/>
  <c r="T13" i="33"/>
  <c r="AC18" i="31"/>
  <c r="AB40" i="10"/>
  <c r="AB38" i="10"/>
  <c r="AC16" i="31"/>
  <c r="D13" i="21"/>
  <c r="AH11" i="10"/>
  <c r="C11" i="10"/>
  <c r="AG11" i="10"/>
  <c r="H13" i="31"/>
  <c r="G35" i="10"/>
  <c r="AG12" i="27"/>
  <c r="AF28" i="10"/>
  <c r="T12" i="23"/>
  <c r="S15" i="10"/>
  <c r="M17" i="10"/>
  <c r="N14" i="23"/>
  <c r="M54" i="10"/>
  <c r="M48" i="8"/>
  <c r="AA13" i="23"/>
  <c r="Z16" i="10"/>
  <c r="AA44" i="10"/>
  <c r="AB12" i="33"/>
  <c r="D14" i="33"/>
  <c r="C9" i="8"/>
  <c r="AJ9" i="10" s="1"/>
  <c r="C10" i="10"/>
  <c r="AH10" i="10"/>
  <c r="D12" i="21"/>
  <c r="AG10" i="10"/>
  <c r="Q24" i="10"/>
  <c r="R14" i="25"/>
  <c r="Y44" i="10"/>
  <c r="Z12" i="33"/>
  <c r="E18" i="10"/>
  <c r="F15" i="23"/>
  <c r="Q17" i="10"/>
  <c r="R14" i="23"/>
  <c r="D7" i="6"/>
  <c r="D6" i="6"/>
  <c r="D8" i="41" s="1"/>
  <c r="R28" i="10"/>
  <c r="S12" i="27"/>
  <c r="Z18" i="10"/>
  <c r="AA15" i="23"/>
  <c r="AI27" i="10"/>
  <c r="AJ11" i="27"/>
  <c r="AI26" i="8"/>
  <c r="P15" i="23"/>
  <c r="O18" i="10"/>
  <c r="Y32" i="8"/>
  <c r="Z11" i="31"/>
  <c r="Y33" i="10"/>
  <c r="M21" i="8"/>
  <c r="N12" i="25"/>
  <c r="M22" i="10"/>
  <c r="R44" i="10"/>
  <c r="S12" i="33"/>
  <c r="AJ16" i="31"/>
  <c r="AI38" i="10"/>
  <c r="F38" i="10"/>
  <c r="G16" i="31"/>
  <c r="D6" i="3"/>
  <c r="D7" i="41" s="1"/>
  <c r="D7" i="3"/>
  <c r="AC16" i="10"/>
  <c r="AD13" i="23"/>
  <c r="D28" i="10"/>
  <c r="E12" i="27"/>
  <c r="K12" i="23"/>
  <c r="J15" i="10"/>
  <c r="E15" i="31"/>
  <c r="D37" i="10"/>
  <c r="F13" i="25"/>
  <c r="E23" i="10"/>
  <c r="R17" i="31"/>
  <c r="Q39" i="10"/>
  <c r="L36" i="10"/>
  <c r="M14" i="31"/>
  <c r="Y34" i="10"/>
  <c r="Z12" i="31"/>
  <c r="U48" i="8"/>
  <c r="U54" i="10"/>
  <c r="U13" i="25"/>
  <c r="T23" i="10"/>
  <c r="L21" i="8"/>
  <c r="L22" i="10"/>
  <c r="M12" i="25"/>
  <c r="K14" i="33"/>
  <c r="AJ15" i="31"/>
  <c r="AI37" i="10"/>
  <c r="AH30" i="10"/>
  <c r="C30" i="10"/>
  <c r="AG30" i="10"/>
  <c r="D14" i="27"/>
  <c r="L6" i="6"/>
  <c r="L8" i="41" s="1"/>
  <c r="L7" i="6"/>
  <c r="E22" i="10"/>
  <c r="E21" i="8"/>
  <c r="F12" i="25"/>
  <c r="J14" i="31"/>
  <c r="I36" i="10"/>
  <c r="AH43" i="10"/>
  <c r="D11" i="33"/>
  <c r="C42" i="8"/>
  <c r="AJ42" i="10" s="1"/>
  <c r="AG43" i="10"/>
  <c r="C43" i="10"/>
  <c r="U7" i="6"/>
  <c r="U6" i="6"/>
  <c r="U8" i="41" s="1"/>
  <c r="O15" i="10"/>
  <c r="P12" i="23"/>
  <c r="K14" i="31"/>
  <c r="J36" i="10"/>
  <c r="N13" i="21"/>
  <c r="M11" i="10"/>
  <c r="AE54" i="10"/>
  <c r="AE48" i="8"/>
  <c r="F40" i="10"/>
  <c r="G18" i="31"/>
  <c r="M13" i="31"/>
  <c r="L35" i="10"/>
  <c r="AJ13" i="33"/>
  <c r="AI45" i="10"/>
  <c r="Z22" i="10"/>
  <c r="Z21" i="8"/>
  <c r="AA12" i="25"/>
  <c r="Y13" i="25"/>
  <c r="X23" i="10"/>
  <c r="AF16" i="31"/>
  <c r="AE38" i="10"/>
  <c r="Q13" i="33"/>
  <c r="P45" i="10"/>
  <c r="AD18" i="10"/>
  <c r="AE15" i="23"/>
  <c r="F14" i="23"/>
  <c r="E17" i="10"/>
  <c r="J16" i="23"/>
  <c r="AB22" i="10"/>
  <c r="AB21" i="8"/>
  <c r="AC12" i="25"/>
  <c r="K13" i="25"/>
  <c r="J23" i="10"/>
  <c r="J40" i="10"/>
  <c r="K18" i="31"/>
  <c r="AF22" i="10"/>
  <c r="AF21" i="8"/>
  <c r="AG12" i="25"/>
  <c r="AA34" i="10"/>
  <c r="AB12" i="31"/>
  <c r="S13" i="27"/>
  <c r="R29" i="10"/>
  <c r="U14" i="25"/>
  <c r="T24" i="10"/>
  <c r="AF13" i="33"/>
  <c r="AE45" i="10"/>
  <c r="C15" i="10"/>
  <c r="D12" i="23"/>
  <c r="AG15" i="10"/>
  <c r="AH15" i="10"/>
  <c r="AA30" i="10"/>
  <c r="AB14" i="27"/>
  <c r="D10" i="10"/>
  <c r="D9" i="8"/>
  <c r="E12" i="21"/>
  <c r="Y12" i="23"/>
  <c r="X15" i="10"/>
  <c r="O26" i="8"/>
  <c r="O27" i="10"/>
  <c r="P11" i="27"/>
  <c r="Q12" i="21"/>
  <c r="P9" i="8"/>
  <c r="P10" i="10"/>
  <c r="D44" i="10"/>
  <c r="E12" i="33"/>
  <c r="J16" i="10"/>
  <c r="K13" i="23"/>
  <c r="AD12" i="33"/>
  <c r="AC44" i="10"/>
  <c r="Q14" i="31"/>
  <c r="P36" i="10"/>
  <c r="AF13" i="31"/>
  <c r="AE35" i="10"/>
  <c r="O14" i="31"/>
  <c r="N36" i="10"/>
  <c r="G17" i="10"/>
  <c r="H14" i="23"/>
  <c r="K54" i="10"/>
  <c r="K48" i="8"/>
  <c r="Q14" i="33"/>
  <c r="J15" i="23"/>
  <c r="I18" i="10"/>
  <c r="M27" i="10"/>
  <c r="N11" i="27"/>
  <c r="M26" i="8"/>
  <c r="AC13" i="27"/>
  <c r="AB29" i="10"/>
  <c r="G13" i="31"/>
  <c r="F35" i="10"/>
  <c r="F12" i="23"/>
  <c r="E15" i="10"/>
  <c r="T14" i="27"/>
  <c r="S30" i="10"/>
  <c r="L14" i="27"/>
  <c r="K30" i="10"/>
  <c r="O40" i="10"/>
  <c r="P18" i="31"/>
  <c r="J16" i="31"/>
  <c r="I38" i="10"/>
  <c r="J13" i="27"/>
  <c r="I29" i="10"/>
  <c r="U12" i="31"/>
  <c r="T34" i="10"/>
  <c r="AH40" i="10"/>
  <c r="D18" i="31"/>
  <c r="C40" i="10"/>
  <c r="AG40" i="10"/>
  <c r="AA18" i="31"/>
  <c r="Z40" i="10"/>
  <c r="X16" i="31"/>
  <c r="W38" i="10"/>
  <c r="F27" i="10"/>
  <c r="G11" i="27"/>
  <c r="F26" i="8"/>
  <c r="AJ12" i="25"/>
  <c r="AI22" i="10"/>
  <c r="AI21" i="8"/>
  <c r="X48" i="8"/>
  <c r="X54" i="10"/>
  <c r="F6" i="3"/>
  <c r="F7" i="41" s="1"/>
  <c r="F7" i="3"/>
  <c r="G48" i="8"/>
  <c r="G54" i="10"/>
  <c r="J12" i="25"/>
  <c r="I21" i="8"/>
  <c r="I22" i="10"/>
  <c r="X11" i="27"/>
  <c r="W26" i="8"/>
  <c r="W27" i="10"/>
  <c r="J21" i="8"/>
  <c r="K12" i="25"/>
  <c r="J22" i="10"/>
  <c r="W48" i="8"/>
  <c r="W54" i="10"/>
  <c r="L14" i="31"/>
  <c r="K36" i="10"/>
  <c r="AI43" i="10"/>
  <c r="AJ11" i="33"/>
  <c r="AI42" i="8"/>
  <c r="P6" i="3"/>
  <c r="P7" i="41" s="1"/>
  <c r="P7" i="3"/>
  <c r="T15" i="10"/>
  <c r="U12" i="23"/>
  <c r="AA45" i="10"/>
  <c r="AB13" i="33"/>
  <c r="AI11" i="10"/>
  <c r="AJ13" i="21"/>
  <c r="T12" i="31"/>
  <c r="S34" i="10"/>
  <c r="N15" i="23"/>
  <c r="M18" i="10"/>
  <c r="Z28" i="10"/>
  <c r="AA12" i="27"/>
  <c r="Q12" i="25"/>
  <c r="P21" i="8"/>
  <c r="P22" i="10"/>
  <c r="AH37" i="10"/>
  <c r="C37" i="10"/>
  <c r="AG37" i="10"/>
  <c r="D15" i="31"/>
  <c r="L17" i="10"/>
  <c r="M14" i="23"/>
  <c r="H43" i="10"/>
  <c r="H42" i="8"/>
  <c r="I11" i="33"/>
  <c r="E9" i="8"/>
  <c r="F12" i="21"/>
  <c r="E10" i="10"/>
  <c r="F15" i="31"/>
  <c r="E37" i="10"/>
  <c r="D18" i="10"/>
  <c r="E15" i="23"/>
  <c r="AB44" i="10"/>
  <c r="AC12" i="33"/>
  <c r="F6" i="6"/>
  <c r="F8" i="41" s="1"/>
  <c r="F7" i="6"/>
  <c r="AF13" i="25"/>
  <c r="AE23" i="10"/>
  <c r="J15" i="31"/>
  <c r="I37" i="10"/>
  <c r="AD17" i="31"/>
  <c r="AC39" i="10"/>
  <c r="U37" i="10"/>
  <c r="V15" i="31"/>
  <c r="J11" i="10"/>
  <c r="K13" i="21"/>
  <c r="R22" i="10"/>
  <c r="S12" i="25"/>
  <c r="R21" i="8"/>
  <c r="F10" i="10"/>
  <c r="F9" i="8"/>
  <c r="G12" i="21"/>
  <c r="O23" i="10"/>
  <c r="P13" i="25"/>
  <c r="Z54" i="10"/>
  <c r="Z48" i="8"/>
  <c r="V39" i="10"/>
  <c r="W17" i="31"/>
  <c r="N12" i="23"/>
  <c r="M15" i="10"/>
  <c r="AA12" i="31"/>
  <c r="Z34" i="10"/>
  <c r="AA11" i="33"/>
  <c r="Z42" i="8"/>
  <c r="Z43" i="10"/>
  <c r="N28" i="10"/>
  <c r="O12" i="27"/>
  <c r="M10" i="10"/>
  <c r="M9" i="8"/>
  <c r="N12" i="21"/>
  <c r="X7" i="6"/>
  <c r="X6" i="6"/>
  <c r="X8" i="41" s="1"/>
  <c r="L54" i="10"/>
  <c r="L48" i="8"/>
  <c r="G13" i="33"/>
  <c r="F45" i="10"/>
  <c r="Z12" i="21"/>
  <c r="Y9" i="8"/>
  <c r="Y10" i="10"/>
  <c r="AD33" i="10"/>
  <c r="AD32" i="8"/>
  <c r="AE11" i="31"/>
  <c r="AA11" i="10"/>
  <c r="AB13" i="21"/>
  <c r="M14" i="21"/>
  <c r="L12" i="10"/>
  <c r="Y14" i="27"/>
  <c r="X30" i="10"/>
  <c r="L23" i="10"/>
  <c r="M13" i="25"/>
  <c r="M17" i="31"/>
  <c r="L39" i="10"/>
  <c r="W33" i="10"/>
  <c r="W32" i="8"/>
  <c r="X11" i="31"/>
  <c r="AI17" i="10"/>
  <c r="AJ14" i="23"/>
  <c r="V11" i="10"/>
  <c r="W13" i="21"/>
  <c r="AE14" i="33"/>
  <c r="S15" i="31"/>
  <c r="R37" i="10"/>
  <c r="AE18" i="10"/>
  <c r="AF15" i="23"/>
  <c r="E29" i="10"/>
  <c r="F13" i="27"/>
  <c r="AF11" i="10"/>
  <c r="AG13" i="21"/>
  <c r="AF38" i="10"/>
  <c r="AG16" i="31"/>
  <c r="F24" i="10"/>
  <c r="G14" i="25"/>
  <c r="D42" i="8"/>
  <c r="D43" i="10"/>
  <c r="E11" i="33"/>
  <c r="F11" i="10"/>
  <c r="G13" i="21"/>
  <c r="AC24" i="10"/>
  <c r="AD14" i="25"/>
  <c r="O11" i="31"/>
  <c r="N33" i="10"/>
  <c r="N32" i="8"/>
  <c r="M12" i="10"/>
  <c r="N14" i="21"/>
  <c r="AF12" i="27"/>
  <c r="AE28" i="10"/>
  <c r="W45" i="10"/>
  <c r="X13" i="33"/>
  <c r="H54" i="10"/>
  <c r="H48" i="8"/>
  <c r="P14" i="23"/>
  <c r="O17" i="10"/>
  <c r="K14" i="25"/>
  <c r="J24" i="10"/>
  <c r="U30" i="10"/>
  <c r="V14" i="27"/>
  <c r="P23" i="10"/>
  <c r="Q13" i="25"/>
  <c r="AB32" i="8"/>
  <c r="AB33" i="10"/>
  <c r="AC11" i="31"/>
  <c r="S14" i="31"/>
  <c r="R36" i="10"/>
  <c r="AA12" i="23"/>
  <c r="Z15" i="10"/>
  <c r="AA15" i="31"/>
  <c r="Z37" i="10"/>
  <c r="U26" i="8"/>
  <c r="U27" i="10"/>
  <c r="V11" i="27"/>
  <c r="S21" i="8"/>
  <c r="S22" i="10"/>
  <c r="T12" i="25"/>
  <c r="AF14" i="33"/>
  <c r="G12" i="33"/>
  <c r="F44" i="10"/>
  <c r="W13" i="33"/>
  <c r="V45" i="10"/>
  <c r="Z45" i="10"/>
  <c r="AA13" i="33"/>
  <c r="R30" i="10"/>
  <c r="S14" i="27"/>
  <c r="N13" i="33"/>
  <c r="M45" i="10"/>
  <c r="H14" i="31"/>
  <c r="G36" i="10"/>
  <c r="AA29" i="10"/>
  <c r="AB13" i="27"/>
  <c r="AA36" i="10"/>
  <c r="AB14" i="31"/>
  <c r="Z36" i="10"/>
  <c r="AA14" i="31"/>
  <c r="AH12" i="10"/>
  <c r="C12" i="10"/>
  <c r="AG12" i="10"/>
  <c r="D14" i="21"/>
  <c r="P37" i="10"/>
  <c r="Q15" i="31"/>
  <c r="P27" i="10"/>
  <c r="P26" i="8"/>
  <c r="Q11" i="27"/>
  <c r="E13" i="31"/>
  <c r="D35" i="10"/>
  <c r="AF12" i="23"/>
  <c r="AE15" i="10"/>
  <c r="W7" i="3"/>
  <c r="W6" i="3"/>
  <c r="W7" i="41" s="1"/>
  <c r="M7" i="6"/>
  <c r="M6" i="6"/>
  <c r="M8" i="41" s="1"/>
  <c r="I14" i="33"/>
  <c r="AI36" i="10"/>
  <c r="AJ14" i="31"/>
  <c r="AB54" i="10"/>
  <c r="AB48" i="8"/>
  <c r="K23" i="10"/>
  <c r="L13" i="25"/>
  <c r="V30" i="10"/>
  <c r="W14" i="27"/>
  <c r="G15" i="31"/>
  <c r="F37" i="10"/>
  <c r="AA54" i="10"/>
  <c r="AA48" i="8"/>
  <c r="P12" i="10"/>
  <c r="Q14" i="21"/>
  <c r="J14" i="27"/>
  <c r="I30" i="10"/>
  <c r="AG18" i="31"/>
  <c r="AF40" i="10"/>
  <c r="O54" i="10"/>
  <c r="O48" i="8"/>
  <c r="AD12" i="23"/>
  <c r="AC15" i="10"/>
  <c r="I12" i="33"/>
  <c r="H44" i="10"/>
  <c r="G6" i="6"/>
  <c r="G8" i="41" s="1"/>
  <c r="G7" i="6"/>
  <c r="O30" i="10"/>
  <c r="P14" i="27"/>
  <c r="U22" i="10"/>
  <c r="U21" i="8"/>
  <c r="V12" i="25"/>
  <c r="U11" i="31"/>
  <c r="T32" i="8"/>
  <c r="T33" i="10"/>
  <c r="Y15" i="31"/>
  <c r="X37" i="10"/>
  <c r="AA12" i="10"/>
  <c r="AB14" i="21"/>
  <c r="AC32" i="8"/>
  <c r="AC33" i="10"/>
  <c r="AD11" i="31"/>
  <c r="Y12" i="10"/>
  <c r="Z14" i="21"/>
  <c r="E7" i="3"/>
  <c r="E6" i="3"/>
  <c r="E7" i="41" s="1"/>
  <c r="Y11" i="27"/>
  <c r="X27" i="10"/>
  <c r="X26" i="8"/>
  <c r="K15" i="10"/>
  <c r="L12" i="23"/>
  <c r="AC14" i="31"/>
  <c r="AB36" i="10"/>
  <c r="K22" i="10"/>
  <c r="L12" i="25"/>
  <c r="K21" i="8"/>
  <c r="P29" i="10"/>
  <c r="Q13" i="27"/>
  <c r="X44" i="10"/>
  <c r="Y12" i="33"/>
  <c r="T36" i="10"/>
  <c r="U14" i="31"/>
  <c r="AC11" i="10"/>
  <c r="AD13" i="21"/>
  <c r="O14" i="23"/>
  <c r="N17" i="10"/>
  <c r="D22" i="10"/>
  <c r="E12" i="25"/>
  <c r="D21" i="8"/>
  <c r="K10" i="10"/>
  <c r="L12" i="21"/>
  <c r="K9" i="8"/>
  <c r="AE18" i="31"/>
  <c r="AD40" i="10"/>
  <c r="AA17" i="31"/>
  <c r="Z39" i="10"/>
  <c r="X38" i="10"/>
  <c r="Y16" i="31"/>
  <c r="F13" i="33"/>
  <c r="E45" i="10"/>
  <c r="H16" i="31"/>
  <c r="G38" i="10"/>
  <c r="D39" i="10"/>
  <c r="E17" i="31"/>
  <c r="O34" i="10"/>
  <c r="P12" i="31"/>
  <c r="K14" i="23"/>
  <c r="J17" i="10"/>
  <c r="U15" i="23"/>
  <c r="T18" i="10"/>
  <c r="AD13" i="25"/>
  <c r="AC23" i="10"/>
  <c r="AE34" i="10"/>
  <c r="AF12" i="31"/>
  <c r="I40" i="10"/>
  <c r="J18" i="31"/>
  <c r="V38" i="10"/>
  <c r="W16" i="31"/>
  <c r="Z17" i="10"/>
  <c r="AA14" i="23"/>
  <c r="AD16" i="10"/>
  <c r="AE13" i="23"/>
  <c r="R16" i="31"/>
  <c r="Q38" i="10"/>
  <c r="Y12" i="25"/>
  <c r="X22" i="10"/>
  <c r="X21" i="8"/>
  <c r="K13" i="31"/>
  <c r="J35" i="10"/>
  <c r="M24" i="10"/>
  <c r="N14" i="25"/>
  <c r="I42" i="8"/>
  <c r="J11" i="33"/>
  <c r="I43" i="10"/>
  <c r="AH35" i="10"/>
  <c r="C35" i="10"/>
  <c r="AG35" i="10"/>
  <c r="D13" i="31"/>
  <c r="V7" i="6"/>
  <c r="V6" i="6"/>
  <c r="V8" i="41" s="1"/>
  <c r="AD14" i="33"/>
  <c r="V13" i="21"/>
  <c r="U11" i="10"/>
  <c r="Q13" i="21"/>
  <c r="P11" i="10"/>
  <c r="N16" i="10"/>
  <c r="O13" i="23"/>
  <c r="M15" i="23"/>
  <c r="L18" i="10"/>
  <c r="T29" i="10"/>
  <c r="U13" i="27"/>
  <c r="L45" i="10"/>
  <c r="M13" i="33"/>
  <c r="AJ12" i="33"/>
  <c r="AI44" i="10"/>
  <c r="AE17" i="10"/>
  <c r="AF14" i="23"/>
  <c r="I14" i="25"/>
  <c r="H24" i="10"/>
  <c r="X14" i="23"/>
  <c r="W17" i="10"/>
  <c r="K15" i="31"/>
  <c r="J37" i="10"/>
  <c r="J30" i="10"/>
  <c r="K14" i="27"/>
  <c r="AC7" i="3"/>
  <c r="AC6" i="3"/>
  <c r="AC7" i="41" s="1"/>
  <c r="AC14" i="25"/>
  <c r="AB24" i="10"/>
  <c r="V37" i="10"/>
  <c r="W15" i="31"/>
  <c r="V18" i="31"/>
  <c r="U40" i="10"/>
  <c r="S39" i="10"/>
  <c r="T17" i="31"/>
  <c r="AJ14" i="27"/>
  <c r="AI30" i="10"/>
  <c r="AD26" i="8"/>
  <c r="AD27" i="10"/>
  <c r="AE11" i="27"/>
  <c r="S29" i="10"/>
  <c r="T13" i="27"/>
  <c r="P17" i="31"/>
  <c r="O39" i="10"/>
  <c r="S18" i="10"/>
  <c r="T15" i="23"/>
  <c r="U15" i="31"/>
  <c r="T37" i="10"/>
  <c r="L14" i="23"/>
  <c r="K17" i="10"/>
  <c r="T28" i="10"/>
  <c r="U12" i="27"/>
  <c r="V12" i="31"/>
  <c r="U34" i="10"/>
  <c r="G14" i="33"/>
  <c r="AC36" i="10"/>
  <c r="AD14" i="31"/>
  <c r="V34" i="10"/>
  <c r="W12" i="31"/>
  <c r="Q12" i="33"/>
  <c r="P44" i="10"/>
  <c r="M28" i="10"/>
  <c r="N12" i="27"/>
  <c r="W44" i="10"/>
  <c r="X12" i="33"/>
  <c r="W12" i="10"/>
  <c r="X14" i="21"/>
  <c r="P13" i="27"/>
  <c r="O29" i="10"/>
  <c r="W10" i="10"/>
  <c r="W9" i="8"/>
  <c r="X12" i="21"/>
  <c r="O16" i="10"/>
  <c r="P13" i="23"/>
  <c r="N34" i="10"/>
  <c r="O12" i="31"/>
  <c r="I11" i="27"/>
  <c r="H27" i="10"/>
  <c r="H26" i="8"/>
  <c r="O17" i="31"/>
  <c r="N39" i="10"/>
  <c r="L14" i="25"/>
  <c r="K24" i="10"/>
  <c r="W34" i="10"/>
  <c r="X12" i="31"/>
  <c r="V13" i="31"/>
  <c r="U35" i="10"/>
  <c r="F34" i="10"/>
  <c r="G12" i="31"/>
  <c r="AI24" i="10"/>
  <c r="AJ14" i="25"/>
  <c r="M34" i="10"/>
  <c r="N12" i="31"/>
  <c r="D15" i="10"/>
  <c r="E12" i="23"/>
  <c r="H15" i="23"/>
  <c r="G18" i="10"/>
  <c r="I14" i="23"/>
  <c r="H17" i="10"/>
  <c r="W30" i="10"/>
  <c r="X14" i="27"/>
  <c r="Y37" i="10"/>
  <c r="Z15" i="31"/>
  <c r="G13" i="23"/>
  <c r="F16" i="10"/>
  <c r="Q16" i="31"/>
  <c r="P38" i="10"/>
  <c r="G11" i="31"/>
  <c r="F33" i="10"/>
  <c r="F32" i="8"/>
  <c r="N38" i="10"/>
  <c r="O16" i="31"/>
  <c r="T11" i="33"/>
  <c r="S42" i="8"/>
  <c r="S43" i="10"/>
  <c r="U32" i="8"/>
  <c r="U33" i="10"/>
  <c r="V11" i="31"/>
  <c r="S44" i="10"/>
  <c r="T12" i="33"/>
  <c r="Y28" i="10"/>
  <c r="Z12" i="27"/>
  <c r="L13" i="23"/>
  <c r="K16" i="10"/>
  <c r="AB23" i="10"/>
  <c r="AC13" i="25"/>
  <c r="AH39" i="10"/>
  <c r="C39" i="10"/>
  <c r="AG39" i="10"/>
  <c r="D17" i="31"/>
  <c r="Z12" i="25"/>
  <c r="Y21" i="8"/>
  <c r="Y22" i="10"/>
  <c r="AF30" i="10"/>
  <c r="AG14" i="27"/>
  <c r="W13" i="23"/>
  <c r="V16" i="10"/>
  <c r="E11" i="10"/>
  <c r="F13" i="21"/>
  <c r="N12" i="33"/>
  <c r="M44" i="10"/>
  <c r="AA24" i="10"/>
  <c r="AB14" i="25"/>
  <c r="H35" i="10"/>
  <c r="I13" i="31"/>
  <c r="Y13" i="33"/>
  <c r="X45" i="10"/>
  <c r="AF12" i="10"/>
  <c r="AG14" i="21"/>
  <c r="AD24" i="10"/>
  <c r="AE14" i="25"/>
  <c r="AE14" i="23"/>
  <c r="AD17" i="10"/>
  <c r="H34" i="10"/>
  <c r="I12" i="31"/>
  <c r="AA35" i="10"/>
  <c r="AB13" i="31"/>
  <c r="L14" i="33"/>
  <c r="AF6" i="6"/>
  <c r="AF8" i="41" s="1"/>
  <c r="AF7" i="6"/>
  <c r="AA22" i="10"/>
  <c r="AB12" i="25"/>
  <c r="AA21" i="8"/>
  <c r="N13" i="25"/>
  <c r="M23" i="10"/>
  <c r="K7" i="3"/>
  <c r="K6" i="3"/>
  <c r="K7" i="41" s="1"/>
  <c r="W12" i="23"/>
  <c r="V15" i="10"/>
  <c r="Y18" i="31"/>
  <c r="X40" i="10"/>
  <c r="I15" i="23"/>
  <c r="H18" i="10"/>
  <c r="K38" i="10"/>
  <c r="L16" i="31"/>
  <c r="AE29" i="10"/>
  <c r="AF13" i="27"/>
  <c r="J33" i="10"/>
  <c r="J32" i="8"/>
  <c r="K11" i="31"/>
  <c r="D11" i="10"/>
  <c r="E13" i="21"/>
  <c r="J13" i="25"/>
  <c r="I23" i="10"/>
  <c r="W12" i="33"/>
  <c r="V44" i="10"/>
  <c r="AD37" i="10"/>
  <c r="AE15" i="31"/>
  <c r="G29" i="10"/>
  <c r="H13" i="27"/>
  <c r="T13" i="21"/>
  <c r="S11" i="10"/>
  <c r="G6" i="3"/>
  <c r="G7" i="41" s="1"/>
  <c r="G7" i="3"/>
  <c r="C18" i="10"/>
  <c r="AG18" i="10"/>
  <c r="AH18" i="10"/>
  <c r="D15" i="23"/>
  <c r="V13" i="33"/>
  <c r="U45" i="10"/>
  <c r="U13" i="33"/>
  <c r="T45" i="10"/>
  <c r="S26" i="8"/>
  <c r="S27" i="10"/>
  <c r="T11" i="27"/>
  <c r="E7" i="6"/>
  <c r="E6" i="6"/>
  <c r="E8" i="41" s="1"/>
  <c r="J17" i="31"/>
  <c r="I39" i="10"/>
  <c r="R14" i="33"/>
  <c r="AB15" i="31"/>
  <c r="AA37" i="10"/>
  <c r="Y14" i="21"/>
  <c r="X12" i="10"/>
  <c r="AF18" i="31"/>
  <c r="AE40" i="10"/>
  <c r="M35" i="10"/>
  <c r="N13" i="31"/>
  <c r="R23" i="10"/>
  <c r="S13" i="25"/>
  <c r="V15" i="23"/>
  <c r="U18" i="10"/>
  <c r="K7" i="6"/>
  <c r="K6" i="6"/>
  <c r="K8" i="41" s="1"/>
  <c r="I11" i="31"/>
  <c r="H32" i="8"/>
  <c r="H33" i="10"/>
  <c r="G40" i="10"/>
  <c r="H18" i="31"/>
  <c r="Q22" i="10"/>
  <c r="R12" i="25"/>
  <c r="Q21" i="8"/>
  <c r="M42" i="8"/>
  <c r="N11" i="33"/>
  <c r="M43" i="10"/>
  <c r="X17" i="31"/>
  <c r="W39" i="10"/>
  <c r="F14" i="33"/>
  <c r="Z9" i="8"/>
  <c r="AA12" i="21"/>
  <c r="Z10" i="10"/>
  <c r="AB7" i="6"/>
  <c r="AB6" i="6"/>
  <c r="AB8" i="41" s="1"/>
  <c r="AB34" i="10"/>
  <c r="AC12" i="31"/>
  <c r="Q23" i="10"/>
  <c r="R13" i="25"/>
  <c r="L6" i="3"/>
  <c r="L7" i="41" s="1"/>
  <c r="L7" i="3"/>
  <c r="U36" i="10"/>
  <c r="V14" i="31"/>
  <c r="AE13" i="27"/>
  <c r="AD29" i="10"/>
  <c r="N18" i="10"/>
  <c r="O15" i="23"/>
  <c r="AA13" i="25"/>
  <c r="Z23" i="10"/>
  <c r="V18" i="10"/>
  <c r="W15" i="23"/>
  <c r="H29" i="10"/>
  <c r="I13" i="27"/>
  <c r="K11" i="10"/>
  <c r="L13" i="21"/>
  <c r="AD14" i="27"/>
  <c r="AC30" i="10"/>
  <c r="G33" i="10"/>
  <c r="G32" i="8"/>
  <c r="H11" i="31"/>
  <c r="O12" i="23"/>
  <c r="N15" i="10"/>
  <c r="Z18" i="31"/>
  <c r="Y40" i="10"/>
  <c r="E33" i="10"/>
  <c r="F11" i="31"/>
  <c r="E32" i="8"/>
  <c r="E36" i="10"/>
  <c r="F14" i="31"/>
  <c r="AB12" i="27"/>
  <c r="AA28" i="10"/>
  <c r="N14" i="27"/>
  <c r="M30" i="10"/>
  <c r="G14" i="27"/>
  <c r="F30" i="10"/>
  <c r="M14" i="33"/>
  <c r="AG19" i="10"/>
  <c r="AD13" i="31"/>
  <c r="AC35" i="10"/>
  <c r="E14" i="33"/>
  <c r="AF13" i="23"/>
  <c r="AE16" i="10"/>
  <c r="O14" i="27"/>
  <c r="N30" i="10"/>
  <c r="X29" i="10"/>
  <c r="Y13" i="27"/>
  <c r="N13" i="27"/>
  <c r="M29" i="10"/>
  <c r="AD11" i="10"/>
  <c r="AE13" i="21"/>
  <c r="S14" i="23"/>
  <c r="R17" i="10"/>
  <c r="J12" i="31"/>
  <c r="I34" i="10"/>
  <c r="P12" i="25"/>
  <c r="O22" i="10"/>
  <c r="O21" i="8"/>
  <c r="N13" i="23"/>
  <c r="M16" i="10"/>
  <c r="AH36" i="10"/>
  <c r="D14" i="31"/>
  <c r="C36" i="10"/>
  <c r="AG36" i="10"/>
  <c r="AD44" i="10"/>
  <c r="AE12" i="33"/>
  <c r="T16" i="10"/>
  <c r="U13" i="23"/>
  <c r="R12" i="27"/>
  <c r="Q28" i="10"/>
  <c r="H12" i="21"/>
  <c r="G10" i="10"/>
  <c r="G9" i="8"/>
  <c r="H13" i="21"/>
  <c r="G11" i="10"/>
  <c r="Z13" i="33"/>
  <c r="Y45" i="10"/>
  <c r="G44" i="10"/>
  <c r="H12" i="33"/>
  <c r="F13" i="23"/>
  <c r="E16" i="10"/>
  <c r="X14" i="33"/>
  <c r="R12" i="10"/>
  <c r="S14" i="21"/>
  <c r="Z24" i="10"/>
  <c r="AA14" i="25"/>
  <c r="T17" i="10"/>
  <c r="U14" i="23"/>
  <c r="AI29" i="10"/>
  <c r="AJ13" i="27"/>
  <c r="W13" i="25"/>
  <c r="V23" i="10"/>
  <c r="K12" i="10"/>
  <c r="L14" i="21"/>
  <c r="AF14" i="21"/>
  <c r="AE12" i="10"/>
  <c r="AD11" i="27"/>
  <c r="AC26" i="8"/>
  <c r="AC27" i="10"/>
  <c r="L28" i="10"/>
  <c r="M12" i="27"/>
  <c r="R15" i="31"/>
  <c r="Q37" i="10"/>
  <c r="X43" i="10"/>
  <c r="X42" i="8"/>
  <c r="Y11" i="33"/>
  <c r="X16" i="10"/>
  <c r="Y13" i="23"/>
  <c r="X15" i="31"/>
  <c r="W37" i="10"/>
  <c r="J29" i="10"/>
  <c r="K13" i="27"/>
  <c r="AC38" i="10"/>
  <c r="AD16" i="31"/>
  <c r="S36" i="10"/>
  <c r="T14" i="31"/>
  <c r="AD10" i="10"/>
  <c r="AE12" i="21"/>
  <c r="AD9" i="8"/>
  <c r="G13" i="27"/>
  <c r="F29" i="10"/>
  <c r="X18" i="31"/>
  <c r="W40" i="10"/>
  <c r="AF54" i="10"/>
  <c r="AF48" i="8"/>
  <c r="T7" i="6"/>
  <c r="T6" i="6"/>
  <c r="T8" i="41" s="1"/>
  <c r="T35" i="10"/>
  <c r="U13" i="31"/>
  <c r="Z14" i="25"/>
  <c r="Y24" i="10"/>
  <c r="AA27" i="10"/>
  <c r="AA26" i="8"/>
  <c r="AB11" i="27"/>
  <c r="E14" i="23"/>
  <c r="D17" i="10"/>
  <c r="U15" i="10"/>
  <c r="V12" i="23"/>
  <c r="P54" i="10"/>
  <c r="P48" i="8"/>
  <c r="R6" i="6"/>
  <c r="R8" i="41" s="1"/>
  <c r="R7" i="6"/>
  <c r="Z13" i="31"/>
  <c r="Y35" i="10"/>
  <c r="AC42" i="8"/>
  <c r="AD11" i="33"/>
  <c r="AC43" i="10"/>
  <c r="AB12" i="10"/>
  <c r="AC14" i="21"/>
  <c r="G15" i="23"/>
  <c r="F18" i="10"/>
  <c r="U23" i="10"/>
  <c r="V13" i="25"/>
  <c r="V22" i="10"/>
  <c r="V21" i="8"/>
  <c r="W12" i="25"/>
  <c r="Q17" i="31"/>
  <c r="P39" i="10"/>
  <c r="W22" i="10"/>
  <c r="X12" i="25"/>
  <c r="W21" i="8"/>
  <c r="AF11" i="27"/>
  <c r="AE27" i="10"/>
  <c r="AE26" i="8"/>
  <c r="J13" i="33"/>
  <c r="I45" i="10"/>
  <c r="AD28" i="10"/>
  <c r="AE12" i="27"/>
  <c r="AF17" i="10"/>
  <c r="AG14" i="23"/>
  <c r="O42" i="8"/>
  <c r="P11" i="33"/>
  <c r="O43" i="10"/>
  <c r="O44" i="10"/>
  <c r="P12" i="33"/>
  <c r="U43" i="10"/>
  <c r="U42" i="8"/>
  <c r="V11" i="33"/>
  <c r="G30" i="10"/>
  <c r="H14" i="27"/>
  <c r="L30" i="10"/>
  <c r="M14" i="27"/>
  <c r="AC48" i="8"/>
  <c r="AC54" i="10"/>
  <c r="L13" i="33"/>
  <c r="K45" i="10"/>
  <c r="K15" i="23"/>
  <c r="J18" i="10"/>
  <c r="N11" i="10"/>
  <c r="O13" i="21"/>
  <c r="Z14" i="23"/>
  <c r="Y17" i="10"/>
  <c r="L18" i="31"/>
  <c r="K40" i="10"/>
  <c r="AD15" i="10"/>
  <c r="AE12" i="23"/>
  <c r="V48" i="8"/>
  <c r="V54" i="10"/>
  <c r="G12" i="27"/>
  <c r="F28" i="10"/>
  <c r="D11" i="31"/>
  <c r="C33" i="10"/>
  <c r="AG33" i="10"/>
  <c r="AH33" i="10"/>
  <c r="C32" i="8"/>
  <c r="AJ32" i="10" s="1"/>
  <c r="J12" i="33"/>
  <c r="I44" i="10"/>
  <c r="R13" i="21"/>
  <c r="Q11" i="10"/>
  <c r="K14" i="21"/>
  <c r="J12" i="10"/>
  <c r="K12" i="31"/>
  <c r="J34" i="10"/>
  <c r="Z29" i="10"/>
  <c r="AA13" i="27"/>
  <c r="AC17" i="10"/>
  <c r="AD14" i="23"/>
  <c r="H45" i="10"/>
  <c r="I13" i="33"/>
  <c r="AI23" i="10"/>
  <c r="AJ13" i="25"/>
  <c r="M38" i="10"/>
  <c r="N16" i="31"/>
  <c r="C45" i="10"/>
  <c r="AG45" i="10"/>
  <c r="AH45" i="10"/>
  <c r="D13" i="33"/>
  <c r="X34" i="10"/>
  <c r="Y12" i="31"/>
  <c r="I12" i="21"/>
  <c r="H10" i="10"/>
  <c r="H9" i="8"/>
  <c r="AC11" i="27"/>
  <c r="AB27" i="10"/>
  <c r="AB26" i="8"/>
  <c r="I15" i="31"/>
  <c r="H37" i="10"/>
  <c r="AE11" i="33"/>
  <c r="AD42" i="8"/>
  <c r="AD43" i="10"/>
  <c r="H7" i="3"/>
  <c r="H6" i="3"/>
  <c r="H7" i="41" s="1"/>
  <c r="U17" i="31"/>
  <c r="T39" i="10"/>
  <c r="AI6" i="3"/>
  <c r="AI7" i="41" s="1"/>
  <c r="AI7" i="3"/>
  <c r="AF14" i="31"/>
  <c r="AE36" i="10"/>
  <c r="N42" i="8"/>
  <c r="N43" i="10"/>
  <c r="O11" i="33"/>
  <c r="Q34" i="10"/>
  <c r="R12" i="31"/>
  <c r="W35" i="10"/>
  <c r="X13" i="31"/>
  <c r="E12" i="31"/>
  <c r="D34" i="10"/>
  <c r="Q14" i="23"/>
  <c r="P17" i="10"/>
  <c r="AG17" i="31"/>
  <c r="AF39" i="10"/>
  <c r="O6" i="6"/>
  <c r="O8" i="41" s="1"/>
  <c r="O7" i="6"/>
  <c r="H15" i="10"/>
  <c r="I12" i="23"/>
  <c r="Z7" i="3"/>
  <c r="Z6" i="3"/>
  <c r="Z7" i="41" s="1"/>
  <c r="AJ14" i="21"/>
  <c r="AI12" i="10"/>
  <c r="K42" i="8"/>
  <c r="L11" i="33"/>
  <c r="K43" i="10"/>
  <c r="AC13" i="21"/>
  <c r="AB11" i="10"/>
  <c r="AC34" i="10"/>
  <c r="AD12" i="31"/>
  <c r="I13" i="21"/>
  <c r="H11" i="10"/>
  <c r="Y36" i="10"/>
  <c r="Z14" i="31"/>
  <c r="P35" i="10"/>
  <c r="Q13" i="31"/>
  <c r="T42" i="8"/>
  <c r="U11" i="33"/>
  <c r="T43" i="10"/>
  <c r="AE6" i="3"/>
  <c r="AE7" i="41" s="1"/>
  <c r="AE7" i="3"/>
  <c r="V27" i="10"/>
  <c r="V26" i="8"/>
  <c r="W11" i="27"/>
  <c r="AG12" i="23"/>
  <c r="AF15" i="10"/>
  <c r="AE24" i="10"/>
  <c r="AF14" i="25"/>
  <c r="S13" i="31"/>
  <c r="R35" i="10"/>
  <c r="F11" i="27"/>
  <c r="E26" i="8"/>
  <c r="E27" i="10"/>
  <c r="W29" i="10"/>
  <c r="X13" i="27"/>
  <c r="AF7" i="3"/>
  <c r="AF6" i="3"/>
  <c r="AF7" i="41" s="1"/>
  <c r="T14" i="21"/>
  <c r="S12" i="10"/>
  <c r="AG13" i="33"/>
  <c r="AF45" i="10"/>
  <c r="Y6" i="6"/>
  <c r="Y8" i="41" s="1"/>
  <c r="Y7" i="6"/>
  <c r="M40" i="10"/>
  <c r="N18" i="31"/>
  <c r="P14" i="21"/>
  <c r="O12" i="10"/>
  <c r="N45" i="10"/>
  <c r="O13" i="33"/>
  <c r="X33" i="10"/>
  <c r="Y11" i="31"/>
  <c r="X32" i="8"/>
  <c r="Z15" i="23"/>
  <c r="Y18" i="10"/>
  <c r="T18" i="31"/>
  <c r="S40" i="10"/>
  <c r="K34" i="10"/>
  <c r="L12" i="31"/>
  <c r="AC29" i="10"/>
  <c r="AD13" i="27"/>
  <c r="T21" i="8"/>
  <c r="T22" i="10"/>
  <c r="U12" i="25"/>
  <c r="S12" i="23"/>
  <c r="R15" i="10"/>
  <c r="L26" i="8"/>
  <c r="M11" i="27"/>
  <c r="L27" i="10"/>
  <c r="AI35" i="10"/>
  <c r="AJ13" i="31"/>
  <c r="F16" i="31"/>
  <c r="E38" i="10"/>
  <c r="R11" i="10"/>
  <c r="S13" i="21"/>
  <c r="AG14" i="25"/>
  <c r="AF24" i="10"/>
  <c r="Y29" i="10"/>
  <c r="Z13" i="27"/>
  <c r="Q7" i="3"/>
  <c r="Q6" i="3"/>
  <c r="Q7" i="41" s="1"/>
  <c r="T11" i="10"/>
  <c r="U13" i="21"/>
  <c r="F14" i="21"/>
  <c r="E12" i="10"/>
  <c r="W16" i="10"/>
  <c r="X13" i="23"/>
  <c r="T11" i="31"/>
  <c r="S32" i="8"/>
  <c r="S33" i="10"/>
  <c r="J13" i="31"/>
  <c r="I35" i="10"/>
  <c r="AA33" i="10"/>
  <c r="AB11" i="31"/>
  <c r="AA32" i="8"/>
  <c r="AC12" i="23"/>
  <c r="AB15" i="10"/>
  <c r="P24" i="10"/>
  <c r="Q14" i="25"/>
  <c r="R39" i="10"/>
  <c r="S17" i="31"/>
  <c r="U18" i="31"/>
  <c r="T40" i="10"/>
  <c r="V36" i="10"/>
  <c r="W14" i="31"/>
  <c r="X18" i="10"/>
  <c r="Y15" i="23"/>
  <c r="F12" i="10"/>
  <c r="G14" i="21"/>
  <c r="D23" i="10"/>
  <c r="E13" i="25"/>
  <c r="H36" i="10"/>
  <c r="I14" i="31"/>
  <c r="I32" i="8"/>
  <c r="J11" i="31"/>
  <c r="I33" i="10"/>
  <c r="AC45" i="10"/>
  <c r="AD13" i="33"/>
  <c r="E54" i="10"/>
  <c r="E48" i="8"/>
  <c r="S13" i="23"/>
  <c r="R16" i="10"/>
  <c r="AE37" i="10"/>
  <c r="AF15" i="31"/>
  <c r="S11" i="27"/>
  <c r="R27" i="10"/>
  <c r="R26" i="8"/>
  <c r="AF23" i="10"/>
  <c r="AG13" i="25"/>
  <c r="X39" i="10"/>
  <c r="Y17" i="31"/>
  <c r="M13" i="23"/>
  <c r="L16" i="10"/>
  <c r="U7" i="3"/>
  <c r="U6" i="3"/>
  <c r="U7" i="41" s="1"/>
  <c r="N9" i="8"/>
  <c r="N10" i="10"/>
  <c r="O12" i="21"/>
  <c r="AE12" i="31"/>
  <c r="AD34" i="10"/>
  <c r="H16" i="10"/>
  <c r="I13" i="23"/>
  <c r="T30" i="10"/>
  <c r="U14" i="27"/>
  <c r="D12" i="27"/>
  <c r="C28" i="10"/>
  <c r="AH28" i="10"/>
  <c r="AG28" i="10"/>
  <c r="E14" i="31"/>
  <c r="D36" i="10"/>
  <c r="P15" i="31"/>
  <c r="O37" i="10"/>
  <c r="J48" i="8"/>
  <c r="J54" i="10"/>
  <c r="AI18" i="10"/>
  <c r="AJ15" i="23"/>
  <c r="Z14" i="33"/>
  <c r="Y6" i="3"/>
  <c r="Y7" i="41" s="1"/>
  <c r="Y7" i="3"/>
  <c r="L29" i="10"/>
  <c r="M13" i="27"/>
  <c r="J14" i="25"/>
  <c r="I24" i="10"/>
  <c r="AG15" i="23"/>
  <c r="AF18" i="10"/>
  <c r="R15" i="23"/>
  <c r="Q18" i="10"/>
  <c r="L12" i="27"/>
  <c r="K28" i="10"/>
  <c r="N29" i="10"/>
  <c r="O13" i="27"/>
  <c r="T14" i="25"/>
  <c r="S24" i="10"/>
  <c r="H13" i="25"/>
  <c r="G23" i="10"/>
  <c r="H12" i="10"/>
  <c r="I14" i="21"/>
  <c r="P13" i="21"/>
  <c r="O11" i="10"/>
  <c r="L15" i="31"/>
  <c r="K37" i="10"/>
  <c r="AI48" i="8"/>
  <c r="AI54" i="10"/>
  <c r="AI40" i="10"/>
  <c r="AJ18" i="31"/>
  <c r="O36" i="10"/>
  <c r="P14" i="31"/>
  <c r="G12" i="10"/>
  <c r="H14" i="21"/>
  <c r="AD12" i="10"/>
  <c r="AE14" i="21"/>
  <c r="Y14" i="33"/>
  <c r="E14" i="27"/>
  <c r="D30" i="10"/>
  <c r="R9" i="8"/>
  <c r="R10" i="10"/>
  <c r="S12" i="21"/>
  <c r="R13" i="31"/>
  <c r="Q35" i="10"/>
  <c r="S38" i="10"/>
  <c r="T16" i="31"/>
  <c r="P6" i="6"/>
  <c r="P8" i="41" s="1"/>
  <c r="P7" i="6"/>
  <c r="AG13" i="27"/>
  <c r="AF29" i="10"/>
  <c r="F11" i="33"/>
  <c r="E42" i="8"/>
  <c r="E43" i="10"/>
  <c r="AC15" i="31"/>
  <c r="AB37" i="10"/>
  <c r="C34" i="10"/>
  <c r="AG34" i="10"/>
  <c r="AH34" i="10"/>
  <c r="D12" i="31"/>
  <c r="AA14" i="21"/>
  <c r="Z12" i="10"/>
  <c r="P12" i="27"/>
  <c r="O28" i="10"/>
  <c r="W11" i="10"/>
  <c r="X13" i="21"/>
  <c r="Z11" i="10"/>
  <c r="AA13" i="21"/>
  <c r="U24" i="10"/>
  <c r="V14" i="25"/>
  <c r="W13" i="27"/>
  <c r="V29" i="10"/>
  <c r="P15" i="10"/>
  <c r="Q12" i="23"/>
  <c r="AE9" i="8"/>
  <c r="AE10" i="10"/>
  <c r="AF12" i="21"/>
  <c r="Y54" i="10"/>
  <c r="Y48" i="8"/>
  <c r="P40" i="10"/>
  <c r="Q18" i="31"/>
  <c r="AJ14" i="33"/>
  <c r="O13" i="31"/>
  <c r="N35" i="10"/>
  <c r="AC14" i="33"/>
  <c r="AB28" i="10"/>
  <c r="AC12" i="27"/>
  <c r="R6" i="3"/>
  <c r="R7" i="41" s="1"/>
  <c r="R7" i="3"/>
  <c r="AE7" i="6"/>
  <c r="AE6" i="6"/>
  <c r="AE8" i="41" s="1"/>
  <c r="M16" i="31"/>
  <c r="L38" i="10"/>
  <c r="G12" i="23"/>
  <c r="F15" i="10"/>
  <c r="AF10" i="10"/>
  <c r="AG12" i="21"/>
  <c r="AF9" i="8"/>
  <c r="AA16" i="10"/>
  <c r="AB13" i="23"/>
  <c r="AE22" i="10"/>
  <c r="AE21" i="8"/>
  <c r="AF12" i="25"/>
  <c r="L40" i="10"/>
  <c r="M18" i="31"/>
  <c r="AI28" i="10"/>
  <c r="AJ12" i="27"/>
  <c r="Q12" i="31"/>
  <c r="P34" i="10"/>
  <c r="AA11" i="31"/>
  <c r="Z33" i="10"/>
  <c r="Z32" i="8"/>
  <c r="I28" i="10"/>
  <c r="J12" i="27"/>
  <c r="U29" i="10"/>
  <c r="V13" i="27"/>
  <c r="V42" i="8"/>
  <c r="W11" i="33"/>
  <c r="V43" i="10"/>
  <c r="D11" i="27"/>
  <c r="AG27" i="10"/>
  <c r="C26" i="8"/>
  <c r="AJ26" i="10" s="1"/>
  <c r="C27" i="10"/>
  <c r="AH27" i="10"/>
  <c r="P16" i="10"/>
  <c r="Q13" i="23"/>
  <c r="AB10" i="10"/>
  <c r="AB9" i="8"/>
  <c r="AC12" i="21"/>
  <c r="F48" i="8"/>
  <c r="F54" i="10"/>
  <c r="J14" i="33"/>
  <c r="AB17" i="10"/>
  <c r="AC14" i="23"/>
  <c r="D16" i="10"/>
  <c r="E13" i="23"/>
  <c r="T48" i="8"/>
  <c r="T54" i="10"/>
  <c r="J28" i="10"/>
  <c r="K12" i="27"/>
  <c r="H30" i="10"/>
  <c r="I14" i="27"/>
  <c r="AD21" i="8"/>
  <c r="AE12" i="25"/>
  <c r="AD22" i="10"/>
  <c r="Y12" i="27"/>
  <c r="X28" i="10"/>
  <c r="E40" i="10"/>
  <c r="F18" i="31"/>
  <c r="I18" i="31"/>
  <c r="H40" i="10"/>
  <c r="Q9" i="8"/>
  <c r="R12" i="21"/>
  <c r="Q10" i="10"/>
  <c r="Z7" i="6"/>
  <c r="Z6" i="6"/>
  <c r="Z8" i="41" s="1"/>
  <c r="AA9" i="8"/>
  <c r="AA10" i="10"/>
  <c r="AB12" i="21"/>
  <c r="X17" i="10"/>
  <c r="Y14" i="23"/>
  <c r="Z27" i="10"/>
  <c r="AA11" i="27"/>
  <c r="Z26" i="8"/>
  <c r="AC15" i="23"/>
  <c r="AB18" i="10"/>
  <c r="T14" i="33"/>
  <c r="F12" i="27"/>
  <c r="E28" i="10"/>
  <c r="L24" i="10"/>
  <c r="M14" i="25"/>
  <c r="N12" i="10"/>
  <c r="O14" i="21"/>
  <c r="N11" i="31"/>
  <c r="M32" i="8"/>
  <c r="M33" i="10"/>
  <c r="D12" i="25"/>
  <c r="C22" i="10"/>
  <c r="C21" i="8"/>
  <c r="AJ21" i="10" s="1"/>
  <c r="AG22" i="10"/>
  <c r="AH22" i="10"/>
  <c r="V14" i="23"/>
  <c r="U17" i="10"/>
  <c r="AE11" i="10"/>
  <c r="AF13" i="21"/>
  <c r="L11" i="31"/>
  <c r="K32" i="8"/>
  <c r="K33" i="10"/>
  <c r="U39" i="10"/>
  <c r="V17" i="31"/>
  <c r="E13" i="27"/>
  <c r="D29" i="10"/>
  <c r="U12" i="10"/>
  <c r="V14" i="21"/>
  <c r="G34" i="10"/>
  <c r="H12" i="31"/>
  <c r="M13" i="21"/>
  <c r="L11" i="10"/>
  <c r="M11" i="31"/>
  <c r="L33" i="10"/>
  <c r="L32" i="8"/>
  <c r="F17" i="10"/>
  <c r="G14" i="23"/>
  <c r="AB17" i="31"/>
  <c r="AA39" i="10"/>
  <c r="G13" i="25"/>
  <c r="F23" i="10"/>
  <c r="V17" i="10"/>
  <c r="W14" i="23"/>
  <c r="V12" i="10"/>
  <c r="W14" i="21"/>
  <c r="U14" i="33"/>
  <c r="R18" i="10"/>
  <c r="S15" i="23"/>
  <c r="S6" i="6"/>
  <c r="S8" i="41" s="1"/>
  <c r="S7" i="6"/>
  <c r="U10" i="10"/>
  <c r="V12" i="21"/>
  <c r="U9" i="8"/>
  <c r="AG14" i="33"/>
  <c r="N7" i="3"/>
  <c r="N6" i="3"/>
  <c r="N7" i="41" s="1"/>
  <c r="H7" i="6"/>
  <c r="H6" i="6"/>
  <c r="H8" i="41" s="1"/>
  <c r="K16" i="31"/>
  <c r="J38" i="10"/>
  <c r="I17" i="31"/>
  <c r="H39" i="10"/>
  <c r="AI32" i="8"/>
  <c r="AI33" i="10"/>
  <c r="AJ11" i="31"/>
  <c r="AB30" i="10"/>
  <c r="AC14" i="27"/>
  <c r="AB18" i="31"/>
  <c r="AA40" i="10"/>
  <c r="R33" i="10"/>
  <c r="R32" i="8"/>
  <c r="S11" i="31"/>
  <c r="AI39" i="10"/>
  <c r="AJ17" i="31"/>
  <c r="O33" i="10"/>
  <c r="O32" i="8"/>
  <c r="P11" i="31"/>
  <c r="AA6" i="6"/>
  <c r="AA8" i="41" s="1"/>
  <c r="AA7" i="6"/>
  <c r="M6" i="3"/>
  <c r="M7" i="41" s="1"/>
  <c r="M7" i="3"/>
  <c r="Z17" i="31"/>
  <c r="Y39" i="10"/>
  <c r="T15" i="31"/>
  <c r="S37" i="10"/>
  <c r="AG29" i="10"/>
  <c r="D13" i="27"/>
  <c r="AH29" i="10"/>
  <c r="C29" i="10"/>
  <c r="AF33" i="10"/>
  <c r="AG11" i="31"/>
  <c r="AF32" i="8"/>
  <c r="AI6" i="6"/>
  <c r="AI8" i="41" s="1"/>
  <c r="AI7" i="6"/>
  <c r="AB14" i="33"/>
  <c r="R14" i="21"/>
  <c r="Q12" i="10"/>
  <c r="AG14" i="31"/>
  <c r="AF36" i="10"/>
  <c r="P14" i="33"/>
  <c r="O24" i="10"/>
  <c r="P14" i="25"/>
  <c r="Q29" i="10"/>
  <c r="R13" i="27"/>
  <c r="R38" i="10"/>
  <c r="S16" i="31"/>
  <c r="D14" i="23"/>
  <c r="AG17" i="10"/>
  <c r="AH17" i="10"/>
  <c r="C17" i="10"/>
  <c r="I6" i="6"/>
  <c r="I8" i="41" s="1"/>
  <c r="I7" i="6"/>
  <c r="AD35" i="10"/>
  <c r="AE13" i="31"/>
  <c r="W24" i="10"/>
  <c r="X14" i="25"/>
  <c r="O14" i="25"/>
  <c r="N24" i="10"/>
  <c r="S6" i="3"/>
  <c r="S7" i="41" s="1"/>
  <c r="S7" i="3"/>
  <c r="Q15" i="23"/>
  <c r="P18" i="10"/>
  <c r="AD36" i="10"/>
  <c r="AE14" i="31"/>
  <c r="AD15" i="23"/>
  <c r="AC18" i="10"/>
  <c r="Q40" i="10"/>
  <c r="R18" i="31"/>
  <c r="C44" i="10"/>
  <c r="AG44" i="10"/>
  <c r="D12" i="33"/>
  <c r="AH44" i="10"/>
  <c r="O9" i="8"/>
  <c r="P12" i="21"/>
  <c r="O10" i="10"/>
  <c r="K11" i="27"/>
  <c r="J26" i="8"/>
  <c r="J27" i="10"/>
  <c r="Z13" i="23"/>
  <c r="Y16" i="10"/>
  <c r="AG24" i="10"/>
  <c r="C24" i="10"/>
  <c r="AH24" i="10"/>
  <c r="D14" i="25"/>
  <c r="L15" i="10"/>
  <c r="M12" i="23"/>
  <c r="R13" i="23"/>
  <c r="Q16" i="10"/>
  <c r="AE13" i="25"/>
  <c r="AD23" i="10"/>
  <c r="N48" i="8"/>
  <c r="N54" i="10"/>
  <c r="Y15" i="10"/>
  <c r="Z12" i="23"/>
  <c r="S23" i="10"/>
  <c r="T13" i="25"/>
  <c r="C48" i="8"/>
  <c r="AJ48" i="10" s="1"/>
  <c r="AH54" i="10"/>
  <c r="AG54" i="10"/>
  <c r="C54" i="10"/>
  <c r="Z38" i="10"/>
  <c r="AA16" i="31"/>
  <c r="J6" i="6"/>
  <c r="J8" i="41" s="1"/>
  <c r="J7" i="6"/>
  <c r="AD45" i="10"/>
  <c r="AE13" i="33"/>
  <c r="Z44" i="10"/>
  <c r="AA12" i="33"/>
  <c r="F6" i="7" l="1"/>
  <c r="F9" i="41" s="1"/>
  <c r="AI23" i="41"/>
  <c r="AI28" i="41" s="1"/>
  <c r="V19" i="10"/>
  <c r="Y16" i="23"/>
  <c r="W16" i="23"/>
  <c r="O6" i="7"/>
  <c r="O9" i="41" s="1"/>
  <c r="L16" i="23"/>
  <c r="E14" i="8"/>
  <c r="E6" i="8" s="1"/>
  <c r="E42" i="9" s="1"/>
  <c r="AF16" i="23"/>
  <c r="AC6" i="7"/>
  <c r="AC9" i="41" s="1"/>
  <c r="AC19" i="10"/>
  <c r="AF6" i="7"/>
  <c r="AF9" i="41" s="1"/>
  <c r="AD7" i="7"/>
  <c r="P16" i="23"/>
  <c r="X6" i="7"/>
  <c r="X9" i="41" s="1"/>
  <c r="K19" i="10"/>
  <c r="X19" i="10"/>
  <c r="AC14" i="8"/>
  <c r="AC14" i="41" s="1"/>
  <c r="D16" i="23"/>
  <c r="Z16" i="23"/>
  <c r="AH19" i="10"/>
  <c r="C19" i="10"/>
  <c r="M14" i="8"/>
  <c r="N12" i="14" s="1"/>
  <c r="Y19" i="10"/>
  <c r="AD16" i="23"/>
  <c r="AI19" i="10"/>
  <c r="AJ10" i="12"/>
  <c r="AI13" i="41"/>
  <c r="AJ15" i="12"/>
  <c r="AI18" i="41"/>
  <c r="AJ13" i="12"/>
  <c r="AI16" i="41"/>
  <c r="AI17" i="41"/>
  <c r="AJ12" i="12"/>
  <c r="AI15" i="41"/>
  <c r="AI36" i="41"/>
  <c r="U19" i="10"/>
  <c r="C14" i="8"/>
  <c r="AJ14" i="10" s="1"/>
  <c r="AJ14" i="12"/>
  <c r="AI14" i="8"/>
  <c r="H19" i="10"/>
  <c r="M19" i="10"/>
  <c r="S14" i="8"/>
  <c r="P19" i="10"/>
  <c r="U14" i="8"/>
  <c r="AE19" i="10"/>
  <c r="AB19" i="10"/>
  <c r="I6" i="7"/>
  <c r="I9" i="41" s="1"/>
  <c r="N7" i="7"/>
  <c r="W19" i="10"/>
  <c r="N19" i="10"/>
  <c r="I19" i="10"/>
  <c r="E7" i="7"/>
  <c r="AI6" i="7"/>
  <c r="AI9" i="41" s="1"/>
  <c r="AJ16" i="23"/>
  <c r="AB14" i="8"/>
  <c r="AC17" i="23" s="1"/>
  <c r="E19" i="10"/>
  <c r="S19" i="10"/>
  <c r="AB7" i="7"/>
  <c r="O16" i="23"/>
  <c r="P14" i="8"/>
  <c r="Q11" i="12" s="1"/>
  <c r="O19" i="10"/>
  <c r="N14" i="8"/>
  <c r="N6" i="8" s="1"/>
  <c r="N26" i="9" s="1"/>
  <c r="S7" i="7"/>
  <c r="L6" i="7"/>
  <c r="L9" i="41" s="1"/>
  <c r="K7" i="7"/>
  <c r="G7" i="7"/>
  <c r="I16" i="23"/>
  <c r="AE16" i="23"/>
  <c r="D6" i="7"/>
  <c r="D9" i="41" s="1"/>
  <c r="J7" i="7"/>
  <c r="Q19" i="10"/>
  <c r="T6" i="7"/>
  <c r="T9" i="41" s="1"/>
  <c r="AE7" i="7"/>
  <c r="P7" i="7"/>
  <c r="AA19" i="10"/>
  <c r="AB16" i="23"/>
  <c r="Q14" i="8"/>
  <c r="Q7" i="8" s="1"/>
  <c r="U6" i="7"/>
  <c r="U9" i="41" s="1"/>
  <c r="Y6" i="7"/>
  <c r="Y9" i="41" s="1"/>
  <c r="W6" i="7"/>
  <c r="W9" i="41" s="1"/>
  <c r="Z19" i="10"/>
  <c r="G19" i="10"/>
  <c r="J19" i="10"/>
  <c r="AD19" i="10"/>
  <c r="Z6" i="7"/>
  <c r="Z9" i="41" s="1"/>
  <c r="G16" i="23"/>
  <c r="R7" i="7"/>
  <c r="C7" i="7"/>
  <c r="AA7" i="7"/>
  <c r="AA16" i="23"/>
  <c r="R19" i="10"/>
  <c r="T14" i="8"/>
  <c r="U12" i="14" s="1"/>
  <c r="S16" i="23"/>
  <c r="M7" i="7"/>
  <c r="AF14" i="8"/>
  <c r="AF6" i="8" s="1"/>
  <c r="AF42" i="9" s="1"/>
  <c r="D14" i="8"/>
  <c r="V7" i="7"/>
  <c r="H16" i="23"/>
  <c r="L19" i="10"/>
  <c r="J14" i="8"/>
  <c r="K17" i="23" s="1"/>
  <c r="G14" i="8"/>
  <c r="H11" i="12" s="1"/>
  <c r="F19" i="10"/>
  <c r="AF19" i="10"/>
  <c r="D19" i="10"/>
  <c r="T19" i="10"/>
  <c r="X16" i="23"/>
  <c r="Q7" i="7"/>
  <c r="H7" i="7"/>
  <c r="M16" i="23"/>
  <c r="W14" i="8"/>
  <c r="X11" i="12" s="1"/>
  <c r="AI7" i="7"/>
  <c r="AG10" i="12"/>
  <c r="AG15" i="21"/>
  <c r="AF13" i="41"/>
  <c r="AF9" i="10"/>
  <c r="AG11" i="14"/>
  <c r="AF23" i="41"/>
  <c r="Z6" i="8"/>
  <c r="Z32" i="9" s="1"/>
  <c r="AA15" i="21"/>
  <c r="Z7" i="8"/>
  <c r="AA11" i="14"/>
  <c r="Z13" i="41"/>
  <c r="Z23" i="41"/>
  <c r="Z9" i="10"/>
  <c r="AA10" i="12"/>
  <c r="E48" i="10"/>
  <c r="P15" i="21"/>
  <c r="P11" i="14"/>
  <c r="O7" i="8"/>
  <c r="P10" i="12"/>
  <c r="O6" i="8"/>
  <c r="O42" i="9" s="1"/>
  <c r="O23" i="41"/>
  <c r="O13" i="41"/>
  <c r="O9" i="10"/>
  <c r="AG48" i="10"/>
  <c r="C48" i="10"/>
  <c r="AH48" i="10"/>
  <c r="AA23" i="41"/>
  <c r="AA13" i="41"/>
  <c r="AA6" i="8"/>
  <c r="AA9" i="9" s="1"/>
  <c r="AB15" i="21"/>
  <c r="AB11" i="14"/>
  <c r="AB10" i="12"/>
  <c r="AA7" i="8"/>
  <c r="AA9" i="10"/>
  <c r="R13" i="14"/>
  <c r="R12" i="12"/>
  <c r="Q21" i="10"/>
  <c r="Q15" i="41"/>
  <c r="R15" i="25"/>
  <c r="Q36" i="41"/>
  <c r="F11" i="14"/>
  <c r="E23" i="41"/>
  <c r="E13" i="41"/>
  <c r="F15" i="21"/>
  <c r="E9" i="10"/>
  <c r="F10" i="12"/>
  <c r="AC12" i="12"/>
  <c r="AB36" i="41"/>
  <c r="AC13" i="14"/>
  <c r="AB21" i="10"/>
  <c r="AB15" i="41"/>
  <c r="AC15" i="25"/>
  <c r="AD48" i="10"/>
  <c r="F15" i="14"/>
  <c r="E32" i="10"/>
  <c r="F14" i="12"/>
  <c r="F19" i="31"/>
  <c r="E17" i="41"/>
  <c r="X48" i="10"/>
  <c r="AD15" i="25"/>
  <c r="AD12" i="12"/>
  <c r="AC15" i="41"/>
  <c r="AD13" i="14"/>
  <c r="AC36" i="41"/>
  <c r="AC21" i="10"/>
  <c r="I13" i="41"/>
  <c r="I7" i="8"/>
  <c r="I6" i="8"/>
  <c r="I32" i="9" s="1"/>
  <c r="J11" i="14"/>
  <c r="I9" i="10"/>
  <c r="J15" i="21"/>
  <c r="I23" i="41"/>
  <c r="J10" i="12"/>
  <c r="N32" i="10"/>
  <c r="O15" i="14"/>
  <c r="O19" i="31"/>
  <c r="O14" i="12"/>
  <c r="N17" i="41"/>
  <c r="E36" i="41"/>
  <c r="F13" i="14"/>
  <c r="F15" i="25"/>
  <c r="E21" i="10"/>
  <c r="E15" i="41"/>
  <c r="F12" i="12"/>
  <c r="W17" i="41"/>
  <c r="X19" i="31"/>
  <c r="X14" i="12"/>
  <c r="X15" i="14"/>
  <c r="W32" i="10"/>
  <c r="Y32" i="10"/>
  <c r="Z15" i="14"/>
  <c r="Y17" i="41"/>
  <c r="Z19" i="31"/>
  <c r="Z14" i="12"/>
  <c r="AF14" i="12"/>
  <c r="AE17" i="41"/>
  <c r="AE32" i="10"/>
  <c r="AF15" i="14"/>
  <c r="AF19" i="31"/>
  <c r="H14" i="14"/>
  <c r="G16" i="41"/>
  <c r="G26" i="10"/>
  <c r="H13" i="12"/>
  <c r="H15" i="27"/>
  <c r="V14" i="12"/>
  <c r="U32" i="10"/>
  <c r="U17" i="41"/>
  <c r="V15" i="14"/>
  <c r="V19" i="31"/>
  <c r="L30" i="41"/>
  <c r="M11" i="12"/>
  <c r="M17" i="23"/>
  <c r="L14" i="41"/>
  <c r="M12" i="14"/>
  <c r="T15" i="14"/>
  <c r="S32" i="10"/>
  <c r="S17" i="41"/>
  <c r="T19" i="31"/>
  <c r="T14" i="12"/>
  <c r="AF13" i="12"/>
  <c r="AF14" i="14"/>
  <c r="AF15" i="27"/>
  <c r="AE16" i="41"/>
  <c r="AE26" i="10"/>
  <c r="H48" i="10"/>
  <c r="G11" i="14"/>
  <c r="F13" i="41"/>
  <c r="F9" i="10"/>
  <c r="G15" i="21"/>
  <c r="F23" i="41"/>
  <c r="F6" i="8"/>
  <c r="F21" i="9" s="1"/>
  <c r="G10" i="12"/>
  <c r="F7" i="8"/>
  <c r="AF21" i="10"/>
  <c r="AG12" i="12"/>
  <c r="AG13" i="14"/>
  <c r="AG15" i="25"/>
  <c r="AF15" i="41"/>
  <c r="AF36" i="41"/>
  <c r="AE48" i="10"/>
  <c r="K23" i="41"/>
  <c r="L11" i="14"/>
  <c r="K6" i="8"/>
  <c r="K21" i="9" s="1"/>
  <c r="L15" i="21"/>
  <c r="L10" i="12"/>
  <c r="K9" i="10"/>
  <c r="K13" i="41"/>
  <c r="K7" i="8"/>
  <c r="AH26" i="10"/>
  <c r="D13" i="12"/>
  <c r="C16" i="41"/>
  <c r="AG26" i="10"/>
  <c r="D14" i="14"/>
  <c r="D15" i="27"/>
  <c r="C26" i="10"/>
  <c r="I48" i="10"/>
  <c r="Y30" i="41"/>
  <c r="Z12" i="14"/>
  <c r="Y14" i="41"/>
  <c r="Z11" i="12"/>
  <c r="Z17" i="23"/>
  <c r="K14" i="14"/>
  <c r="K15" i="27"/>
  <c r="J16" i="41"/>
  <c r="J26" i="10"/>
  <c r="K13" i="12"/>
  <c r="T48" i="10"/>
  <c r="AC11" i="14"/>
  <c r="AB13" i="41"/>
  <c r="AB9" i="10"/>
  <c r="AC10" i="12"/>
  <c r="AC15" i="21"/>
  <c r="AB23" i="41"/>
  <c r="Z32" i="10"/>
  <c r="AA19" i="31"/>
  <c r="AA15" i="14"/>
  <c r="Z17" i="41"/>
  <c r="AA14" i="12"/>
  <c r="AC48" i="10"/>
  <c r="AA15" i="41"/>
  <c r="AB13" i="14"/>
  <c r="AB15" i="25"/>
  <c r="AA36" i="41"/>
  <c r="AB12" i="12"/>
  <c r="AA21" i="10"/>
  <c r="S18" i="41"/>
  <c r="S42" i="10"/>
  <c r="T15" i="12"/>
  <c r="T16" i="14"/>
  <c r="T15" i="33"/>
  <c r="Q13" i="41"/>
  <c r="Q9" i="10"/>
  <c r="Q23" i="41"/>
  <c r="R10" i="12"/>
  <c r="R11" i="14"/>
  <c r="R15" i="21"/>
  <c r="O11" i="14"/>
  <c r="N13" i="41"/>
  <c r="O15" i="21"/>
  <c r="N9" i="10"/>
  <c r="O10" i="12"/>
  <c r="N23" i="41"/>
  <c r="H26" i="10"/>
  <c r="H16" i="41"/>
  <c r="I15" i="27"/>
  <c r="I13" i="12"/>
  <c r="I14" i="14"/>
  <c r="AF17" i="23"/>
  <c r="AF12" i="14"/>
  <c r="AF11" i="12"/>
  <c r="AE14" i="41"/>
  <c r="AE30" i="41"/>
  <c r="U15" i="25"/>
  <c r="U13" i="14"/>
  <c r="T36" i="41"/>
  <c r="T15" i="41"/>
  <c r="T21" i="10"/>
  <c r="U12" i="12"/>
  <c r="AA12" i="14"/>
  <c r="Z30" i="41"/>
  <c r="AA17" i="23"/>
  <c r="AA11" i="12"/>
  <c r="Z14" i="41"/>
  <c r="G21" i="10"/>
  <c r="G36" i="41"/>
  <c r="H12" i="12"/>
  <c r="H15" i="25"/>
  <c r="H13" i="14"/>
  <c r="G15" i="41"/>
  <c r="F48" i="10"/>
  <c r="W13" i="14"/>
  <c r="W15" i="25"/>
  <c r="V15" i="41"/>
  <c r="W12" i="12"/>
  <c r="V21" i="10"/>
  <c r="V36" i="41"/>
  <c r="X10" i="12"/>
  <c r="W13" i="41"/>
  <c r="W9" i="10"/>
  <c r="X11" i="14"/>
  <c r="X15" i="21"/>
  <c r="W23" i="41"/>
  <c r="AJ15" i="25"/>
  <c r="AJ13" i="14"/>
  <c r="AI21" i="10"/>
  <c r="U15" i="33"/>
  <c r="U16" i="14"/>
  <c r="T18" i="41"/>
  <c r="T42" i="10"/>
  <c r="U15" i="12"/>
  <c r="V48" i="10"/>
  <c r="O18" i="41"/>
  <c r="P16" i="14"/>
  <c r="P15" i="33"/>
  <c r="P15" i="12"/>
  <c r="O42" i="10"/>
  <c r="AD15" i="12"/>
  <c r="AC42" i="10"/>
  <c r="AD16" i="14"/>
  <c r="AC18" i="41"/>
  <c r="AD15" i="33"/>
  <c r="Y15" i="41"/>
  <c r="Z13" i="14"/>
  <c r="Y21" i="10"/>
  <c r="Z15" i="25"/>
  <c r="Z12" i="12"/>
  <c r="Y36" i="41"/>
  <c r="AG15" i="12"/>
  <c r="AF18" i="41"/>
  <c r="AF42" i="10"/>
  <c r="AG15" i="33"/>
  <c r="AG16" i="14"/>
  <c r="F15" i="33"/>
  <c r="F16" i="14"/>
  <c r="F15" i="12"/>
  <c r="E42" i="10"/>
  <c r="E18" i="41"/>
  <c r="W15" i="27"/>
  <c r="V16" i="41"/>
  <c r="W14" i="14"/>
  <c r="V26" i="10"/>
  <c r="W13" i="12"/>
  <c r="U15" i="14"/>
  <c r="T32" i="10"/>
  <c r="U19" i="31"/>
  <c r="T17" i="41"/>
  <c r="U14" i="12"/>
  <c r="I15" i="41"/>
  <c r="I36" i="41"/>
  <c r="I21" i="10"/>
  <c r="J12" i="12"/>
  <c r="J15" i="25"/>
  <c r="J13" i="14"/>
  <c r="R32" i="10"/>
  <c r="S14" i="12"/>
  <c r="R17" i="41"/>
  <c r="S19" i="31"/>
  <c r="S15" i="14"/>
  <c r="AJ19" i="31"/>
  <c r="AJ15" i="14"/>
  <c r="AI32" i="10"/>
  <c r="M15" i="14"/>
  <c r="M19" i="31"/>
  <c r="L17" i="41"/>
  <c r="M14" i="12"/>
  <c r="L32" i="10"/>
  <c r="AD36" i="41"/>
  <c r="AD15" i="41"/>
  <c r="AE15" i="25"/>
  <c r="AD21" i="10"/>
  <c r="AE13" i="14"/>
  <c r="AE12" i="12"/>
  <c r="AE15" i="41"/>
  <c r="AE21" i="10"/>
  <c r="AF15" i="25"/>
  <c r="AF13" i="14"/>
  <c r="AE36" i="41"/>
  <c r="AF12" i="12"/>
  <c r="X16" i="41"/>
  <c r="Y13" i="12"/>
  <c r="X26" i="10"/>
  <c r="Y14" i="14"/>
  <c r="Y15" i="27"/>
  <c r="Y6" i="8"/>
  <c r="Y32" i="9" s="1"/>
  <c r="Z10" i="12"/>
  <c r="Y7" i="8"/>
  <c r="Y23" i="41"/>
  <c r="Y9" i="10"/>
  <c r="Y13" i="41"/>
  <c r="Z11" i="14"/>
  <c r="Z15" i="21"/>
  <c r="P13" i="12"/>
  <c r="P14" i="14"/>
  <c r="P15" i="27"/>
  <c r="O16" i="41"/>
  <c r="O26" i="10"/>
  <c r="K14" i="12"/>
  <c r="K19" i="31"/>
  <c r="J32" i="10"/>
  <c r="K15" i="14"/>
  <c r="J17" i="41"/>
  <c r="S15" i="41"/>
  <c r="S36" i="41"/>
  <c r="T12" i="12"/>
  <c r="T13" i="14"/>
  <c r="T15" i="25"/>
  <c r="S21" i="10"/>
  <c r="E15" i="12"/>
  <c r="D18" i="41"/>
  <c r="E15" i="33"/>
  <c r="E16" i="14"/>
  <c r="D42" i="10"/>
  <c r="U48" i="10"/>
  <c r="T16" i="41"/>
  <c r="T26" i="10"/>
  <c r="U15" i="27"/>
  <c r="U14" i="14"/>
  <c r="U13" i="12"/>
  <c r="W15" i="12"/>
  <c r="W15" i="33"/>
  <c r="W16" i="14"/>
  <c r="V42" i="10"/>
  <c r="V18" i="41"/>
  <c r="E16" i="41"/>
  <c r="F14" i="14"/>
  <c r="F15" i="27"/>
  <c r="F13" i="12"/>
  <c r="E26" i="10"/>
  <c r="N48" i="10"/>
  <c r="F30" i="41"/>
  <c r="G12" i="14"/>
  <c r="F14" i="41"/>
  <c r="G11" i="12"/>
  <c r="G17" i="23"/>
  <c r="Y48" i="10"/>
  <c r="J48" i="10"/>
  <c r="V15" i="33"/>
  <c r="U42" i="10"/>
  <c r="V15" i="12"/>
  <c r="V16" i="14"/>
  <c r="U18" i="41"/>
  <c r="P48" i="10"/>
  <c r="N15" i="33"/>
  <c r="N15" i="12"/>
  <c r="N16" i="14"/>
  <c r="M18" i="41"/>
  <c r="M42" i="10"/>
  <c r="L11" i="12"/>
  <c r="L12" i="14"/>
  <c r="L17" i="23"/>
  <c r="K30" i="41"/>
  <c r="K14" i="41"/>
  <c r="N10" i="12"/>
  <c r="M9" i="10"/>
  <c r="N11" i="14"/>
  <c r="M23" i="41"/>
  <c r="N15" i="21"/>
  <c r="M13" i="41"/>
  <c r="X15" i="27"/>
  <c r="X13" i="12"/>
  <c r="W26" i="10"/>
  <c r="X14" i="14"/>
  <c r="W16" i="41"/>
  <c r="M16" i="41"/>
  <c r="N15" i="27"/>
  <c r="N14" i="14"/>
  <c r="M26" i="10"/>
  <c r="N13" i="12"/>
  <c r="Z15" i="41"/>
  <c r="Z36" i="41"/>
  <c r="AA13" i="14"/>
  <c r="Z21" i="10"/>
  <c r="AA15" i="25"/>
  <c r="AA12" i="12"/>
  <c r="N13" i="14"/>
  <c r="N15" i="25"/>
  <c r="M21" i="10"/>
  <c r="M15" i="41"/>
  <c r="M36" i="41"/>
  <c r="N12" i="12"/>
  <c r="V7" i="8"/>
  <c r="V13" i="41"/>
  <c r="V9" i="10"/>
  <c r="W11" i="14"/>
  <c r="V6" i="8"/>
  <c r="V26" i="9" s="1"/>
  <c r="W15" i="21"/>
  <c r="W10" i="12"/>
  <c r="V23" i="41"/>
  <c r="U10" i="12"/>
  <c r="T13" i="41"/>
  <c r="T23" i="41"/>
  <c r="T9" i="10"/>
  <c r="U15" i="21"/>
  <c r="U11" i="14"/>
  <c r="Z15" i="27"/>
  <c r="Z13" i="12"/>
  <c r="Y16" i="41"/>
  <c r="Z14" i="14"/>
  <c r="Y26" i="10"/>
  <c r="N21" i="10"/>
  <c r="N15" i="41"/>
  <c r="O15" i="25"/>
  <c r="N36" i="41"/>
  <c r="O13" i="14"/>
  <c r="O12" i="12"/>
  <c r="J12" i="14"/>
  <c r="J17" i="23"/>
  <c r="I30" i="41"/>
  <c r="J11" i="12"/>
  <c r="I14" i="41"/>
  <c r="AJ11" i="14"/>
  <c r="AJ15" i="21"/>
  <c r="AI9" i="10"/>
  <c r="R48" i="10"/>
  <c r="AA18" i="41"/>
  <c r="AA42" i="10"/>
  <c r="AB15" i="12"/>
  <c r="AB15" i="33"/>
  <c r="AB16" i="14"/>
  <c r="D48" i="10"/>
  <c r="R13" i="12"/>
  <c r="Q16" i="41"/>
  <c r="R15" i="27"/>
  <c r="R14" i="14"/>
  <c r="Q26" i="10"/>
  <c r="N14" i="12"/>
  <c r="M32" i="10"/>
  <c r="M17" i="41"/>
  <c r="N19" i="31"/>
  <c r="N15" i="14"/>
  <c r="K42" i="10"/>
  <c r="K18" i="41"/>
  <c r="L16" i="14"/>
  <c r="L15" i="33"/>
  <c r="L15" i="12"/>
  <c r="H14" i="41"/>
  <c r="I11" i="12"/>
  <c r="H30" i="41"/>
  <c r="I17" i="23"/>
  <c r="I12" i="14"/>
  <c r="AC14" i="14"/>
  <c r="AB16" i="41"/>
  <c r="AC15" i="27"/>
  <c r="AB26" i="10"/>
  <c r="AC13" i="12"/>
  <c r="AE17" i="23"/>
  <c r="AD14" i="41"/>
  <c r="AE11" i="12"/>
  <c r="AE12" i="14"/>
  <c r="AD30" i="41"/>
  <c r="AD13" i="12"/>
  <c r="AC16" i="41"/>
  <c r="AC26" i="10"/>
  <c r="AD15" i="27"/>
  <c r="AD14" i="14"/>
  <c r="G32" i="10"/>
  <c r="H14" i="12"/>
  <c r="G17" i="41"/>
  <c r="H15" i="14"/>
  <c r="H19" i="31"/>
  <c r="K21" i="10"/>
  <c r="L12" i="12"/>
  <c r="L15" i="25"/>
  <c r="L13" i="14"/>
  <c r="K15" i="41"/>
  <c r="K36" i="41"/>
  <c r="AC17" i="41"/>
  <c r="AD15" i="14"/>
  <c r="AD19" i="31"/>
  <c r="AC32" i="10"/>
  <c r="AD14" i="12"/>
  <c r="R36" i="41"/>
  <c r="R21" i="10"/>
  <c r="S13" i="14"/>
  <c r="S15" i="25"/>
  <c r="R15" i="41"/>
  <c r="S12" i="12"/>
  <c r="W48" i="10"/>
  <c r="D12" i="14"/>
  <c r="Z15" i="33"/>
  <c r="Z15" i="12"/>
  <c r="Y18" i="41"/>
  <c r="Z16" i="14"/>
  <c r="Y42" i="10"/>
  <c r="H15" i="12"/>
  <c r="H15" i="33"/>
  <c r="H16" i="14"/>
  <c r="G42" i="10"/>
  <c r="G18" i="41"/>
  <c r="S15" i="33"/>
  <c r="R18" i="41"/>
  <c r="S16" i="14"/>
  <c r="S15" i="12"/>
  <c r="R42" i="10"/>
  <c r="AF32" i="10"/>
  <c r="AG19" i="31"/>
  <c r="AF17" i="41"/>
  <c r="AG15" i="14"/>
  <c r="AG14" i="12"/>
  <c r="AE9" i="10"/>
  <c r="AE6" i="8"/>
  <c r="AE14" i="9" s="1"/>
  <c r="AE7" i="8"/>
  <c r="AF15" i="21"/>
  <c r="AE13" i="41"/>
  <c r="AF10" i="12"/>
  <c r="AF11" i="14"/>
  <c r="AE23" i="41"/>
  <c r="AB14" i="12"/>
  <c r="AA17" i="41"/>
  <c r="AB15" i="14"/>
  <c r="AB19" i="31"/>
  <c r="AA32" i="10"/>
  <c r="P14" i="12"/>
  <c r="P15" i="14"/>
  <c r="P19" i="31"/>
  <c r="O32" i="10"/>
  <c r="O17" i="41"/>
  <c r="R16" i="41"/>
  <c r="S13" i="12"/>
  <c r="S15" i="27"/>
  <c r="S14" i="14"/>
  <c r="R26" i="10"/>
  <c r="M13" i="12"/>
  <c r="L26" i="10"/>
  <c r="M14" i="14"/>
  <c r="M15" i="27"/>
  <c r="L16" i="41"/>
  <c r="Y19" i="31"/>
  <c r="Y15" i="14"/>
  <c r="X17" i="41"/>
  <c r="X32" i="10"/>
  <c r="Y14" i="12"/>
  <c r="N18" i="41"/>
  <c r="O15" i="12"/>
  <c r="O16" i="14"/>
  <c r="N42" i="10"/>
  <c r="O15" i="33"/>
  <c r="D15" i="14"/>
  <c r="C32" i="10"/>
  <c r="AG32" i="10"/>
  <c r="AH32" i="10"/>
  <c r="C17" i="41"/>
  <c r="D14" i="12"/>
  <c r="D19" i="31"/>
  <c r="T13" i="12"/>
  <c r="T15" i="27"/>
  <c r="S26" i="10"/>
  <c r="T14" i="14"/>
  <c r="S16" i="41"/>
  <c r="D15" i="41"/>
  <c r="E12" i="12"/>
  <c r="E13" i="14"/>
  <c r="D21" i="10"/>
  <c r="D36" i="41"/>
  <c r="E15" i="25"/>
  <c r="U15" i="41"/>
  <c r="V15" i="25"/>
  <c r="U21" i="10"/>
  <c r="V13" i="14"/>
  <c r="U36" i="41"/>
  <c r="V12" i="12"/>
  <c r="L48" i="10"/>
  <c r="I15" i="33"/>
  <c r="I15" i="12"/>
  <c r="I16" i="14"/>
  <c r="H42" i="10"/>
  <c r="H18" i="41"/>
  <c r="Q15" i="25"/>
  <c r="P21" i="10"/>
  <c r="P36" i="41"/>
  <c r="Q13" i="14"/>
  <c r="Q12" i="12"/>
  <c r="P15" i="41"/>
  <c r="Y11" i="12"/>
  <c r="X14" i="41"/>
  <c r="Y12" i="14"/>
  <c r="Y17" i="23"/>
  <c r="X30" i="41"/>
  <c r="D15" i="12"/>
  <c r="AG42" i="10"/>
  <c r="D16" i="14"/>
  <c r="C18" i="41"/>
  <c r="C42" i="10"/>
  <c r="AH42" i="10"/>
  <c r="D15" i="33"/>
  <c r="Q48" i="10"/>
  <c r="K10" i="12"/>
  <c r="J13" i="41"/>
  <c r="J9" i="10"/>
  <c r="K11" i="14"/>
  <c r="J23" i="41"/>
  <c r="K15" i="21"/>
  <c r="P17" i="41"/>
  <c r="Q14" i="12"/>
  <c r="P32" i="10"/>
  <c r="Q19" i="31"/>
  <c r="Q15" i="14"/>
  <c r="R15" i="33"/>
  <c r="R15" i="12"/>
  <c r="R16" i="14"/>
  <c r="Q42" i="10"/>
  <c r="Q18" i="41"/>
  <c r="W18" i="41"/>
  <c r="W42" i="10"/>
  <c r="X16" i="14"/>
  <c r="X15" i="33"/>
  <c r="X15" i="12"/>
  <c r="M15" i="21"/>
  <c r="L9" i="10"/>
  <c r="M11" i="14"/>
  <c r="L7" i="8"/>
  <c r="L23" i="41"/>
  <c r="L6" i="8"/>
  <c r="M10" i="12"/>
  <c r="L13" i="41"/>
  <c r="F42" i="10"/>
  <c r="F18" i="41"/>
  <c r="G15" i="12"/>
  <c r="G16" i="14"/>
  <c r="G15" i="33"/>
  <c r="AC9" i="10"/>
  <c r="AD15" i="21"/>
  <c r="AC23" i="41"/>
  <c r="AD11" i="14"/>
  <c r="AC13" i="41"/>
  <c r="AD10" i="12"/>
  <c r="Y16" i="14"/>
  <c r="X18" i="41"/>
  <c r="Y15" i="33"/>
  <c r="X42" i="10"/>
  <c r="Y15" i="12"/>
  <c r="P15" i="25"/>
  <c r="O15" i="41"/>
  <c r="O36" i="41"/>
  <c r="P12" i="12"/>
  <c r="O21" i="10"/>
  <c r="P13" i="14"/>
  <c r="X15" i="41"/>
  <c r="X21" i="10"/>
  <c r="Y13" i="14"/>
  <c r="Y15" i="25"/>
  <c r="Y12" i="12"/>
  <c r="X36" i="41"/>
  <c r="U16" i="41"/>
  <c r="U26" i="10"/>
  <c r="V13" i="12"/>
  <c r="V14" i="14"/>
  <c r="V15" i="27"/>
  <c r="AA16" i="14"/>
  <c r="AA15" i="12"/>
  <c r="Z18" i="41"/>
  <c r="Z42" i="10"/>
  <c r="AA15" i="33"/>
  <c r="Z48" i="10"/>
  <c r="G48" i="10"/>
  <c r="S48" i="10"/>
  <c r="I16" i="41"/>
  <c r="I26" i="10"/>
  <c r="J14" i="14"/>
  <c r="J15" i="27"/>
  <c r="J13" i="12"/>
  <c r="L15" i="27"/>
  <c r="K26" i="10"/>
  <c r="K16" i="41"/>
  <c r="L14" i="14"/>
  <c r="L13" i="12"/>
  <c r="X6" i="8"/>
  <c r="X26" i="9" s="1"/>
  <c r="Y11" i="14"/>
  <c r="Y15" i="21"/>
  <c r="X13" i="41"/>
  <c r="X23" i="41"/>
  <c r="X9" i="10"/>
  <c r="Y10" i="12"/>
  <c r="X7" i="8"/>
  <c r="AB42" i="10"/>
  <c r="AB18" i="41"/>
  <c r="AC16" i="14"/>
  <c r="AC15" i="12"/>
  <c r="AC15" i="33"/>
  <c r="K48" i="10"/>
  <c r="AF16" i="41"/>
  <c r="AG14" i="14"/>
  <c r="AF26" i="10"/>
  <c r="AG15" i="27"/>
  <c r="AG13" i="12"/>
  <c r="AF15" i="33"/>
  <c r="AE42" i="10"/>
  <c r="AF15" i="12"/>
  <c r="AE18" i="41"/>
  <c r="AF16" i="14"/>
  <c r="T15" i="21"/>
  <c r="S23" i="41"/>
  <c r="S9" i="10"/>
  <c r="T11" i="14"/>
  <c r="S13" i="41"/>
  <c r="T10" i="12"/>
  <c r="R15" i="14"/>
  <c r="R14" i="12"/>
  <c r="Q17" i="41"/>
  <c r="Q32" i="10"/>
  <c r="R19" i="31"/>
  <c r="D26" i="10"/>
  <c r="E15" i="27"/>
  <c r="E14" i="14"/>
  <c r="D16" i="41"/>
  <c r="E13" i="12"/>
  <c r="V17" i="41"/>
  <c r="W14" i="12"/>
  <c r="W19" i="31"/>
  <c r="W15" i="14"/>
  <c r="V32" i="10"/>
  <c r="U13" i="41"/>
  <c r="V11" i="14"/>
  <c r="U23" i="41"/>
  <c r="V15" i="21"/>
  <c r="U9" i="10"/>
  <c r="V10" i="12"/>
  <c r="L14" i="12"/>
  <c r="K32" i="10"/>
  <c r="L19" i="31"/>
  <c r="L15" i="14"/>
  <c r="K17" i="41"/>
  <c r="AE15" i="12"/>
  <c r="AD42" i="10"/>
  <c r="AE16" i="14"/>
  <c r="AE15" i="33"/>
  <c r="AD18" i="41"/>
  <c r="H7" i="8"/>
  <c r="H9" i="10"/>
  <c r="I10" i="12"/>
  <c r="H23" i="41"/>
  <c r="I15" i="21"/>
  <c r="H13" i="41"/>
  <c r="H6" i="8"/>
  <c r="H14" i="9" s="1"/>
  <c r="I11" i="14"/>
  <c r="AF48" i="10"/>
  <c r="H11" i="14"/>
  <c r="H15" i="21"/>
  <c r="H10" i="12"/>
  <c r="G13" i="41"/>
  <c r="G9" i="10"/>
  <c r="G23" i="41"/>
  <c r="V14" i="41"/>
  <c r="W17" i="23"/>
  <c r="V30" i="41"/>
  <c r="W11" i="12"/>
  <c r="W12" i="14"/>
  <c r="AA48" i="10"/>
  <c r="Q14" i="14"/>
  <c r="P16" i="41"/>
  <c r="Q15" i="27"/>
  <c r="P26" i="10"/>
  <c r="Q13" i="12"/>
  <c r="AB17" i="41"/>
  <c r="AC19" i="31"/>
  <c r="AC15" i="14"/>
  <c r="AB32" i="10"/>
  <c r="AC14" i="12"/>
  <c r="AE15" i="14"/>
  <c r="AD17" i="41"/>
  <c r="AD32" i="10"/>
  <c r="AE14" i="12"/>
  <c r="AE19" i="31"/>
  <c r="K15" i="25"/>
  <c r="K13" i="14"/>
  <c r="K12" i="12"/>
  <c r="J15" i="41"/>
  <c r="J36" i="41"/>
  <c r="J21" i="10"/>
  <c r="F26" i="10"/>
  <c r="G14" i="14"/>
  <c r="F16" i="41"/>
  <c r="G15" i="27"/>
  <c r="G13" i="12"/>
  <c r="P13" i="41"/>
  <c r="Q11" i="14"/>
  <c r="Q15" i="21"/>
  <c r="Q10" i="12"/>
  <c r="P9" i="10"/>
  <c r="P23" i="41"/>
  <c r="D23" i="41"/>
  <c r="D13" i="41"/>
  <c r="E10" i="12"/>
  <c r="E15" i="21"/>
  <c r="D9" i="10"/>
  <c r="E11" i="14"/>
  <c r="D10" i="12"/>
  <c r="AH9" i="10"/>
  <c r="D15" i="21"/>
  <c r="D11" i="14"/>
  <c r="AG9" i="10"/>
  <c r="C7" i="8"/>
  <c r="AJ7" i="10" s="1"/>
  <c r="C9" i="10"/>
  <c r="C13" i="41"/>
  <c r="C23" i="41"/>
  <c r="M48" i="10"/>
  <c r="L18" i="41"/>
  <c r="L42" i="10"/>
  <c r="M15" i="12"/>
  <c r="M16" i="14"/>
  <c r="M15" i="33"/>
  <c r="F36" i="41"/>
  <c r="G15" i="25"/>
  <c r="F15" i="41"/>
  <c r="F21" i="10"/>
  <c r="G12" i="12"/>
  <c r="G13" i="14"/>
  <c r="H36" i="41"/>
  <c r="H15" i="41"/>
  <c r="I15" i="25"/>
  <c r="I12" i="12"/>
  <c r="I13" i="14"/>
  <c r="H21" i="10"/>
  <c r="AB12" i="14"/>
  <c r="AB17" i="23"/>
  <c r="AA30" i="41"/>
  <c r="AB11" i="12"/>
  <c r="AA14" i="41"/>
  <c r="C15" i="41"/>
  <c r="D13" i="14"/>
  <c r="D12" i="12"/>
  <c r="D15" i="25"/>
  <c r="AG21" i="10"/>
  <c r="AH21" i="10"/>
  <c r="C21" i="10"/>
  <c r="C36" i="41"/>
  <c r="AA13" i="12"/>
  <c r="AA14" i="14"/>
  <c r="Z26" i="10"/>
  <c r="Z16" i="41"/>
  <c r="AA15" i="27"/>
  <c r="R7" i="8"/>
  <c r="R9" i="10"/>
  <c r="R13" i="41"/>
  <c r="S15" i="21"/>
  <c r="R6" i="8"/>
  <c r="R32" i="9" s="1"/>
  <c r="S11" i="14"/>
  <c r="R23" i="41"/>
  <c r="S10" i="12"/>
  <c r="AI48" i="10"/>
  <c r="S12" i="14"/>
  <c r="R30" i="41"/>
  <c r="S11" i="12"/>
  <c r="S17" i="23"/>
  <c r="R14" i="41"/>
  <c r="I15" i="14"/>
  <c r="H17" i="41"/>
  <c r="I19" i="31"/>
  <c r="H32" i="10"/>
  <c r="I14" i="12"/>
  <c r="F17" i="41"/>
  <c r="F32" i="10"/>
  <c r="G19" i="31"/>
  <c r="G15" i="14"/>
  <c r="G14" i="12"/>
  <c r="AE15" i="27"/>
  <c r="AE14" i="14"/>
  <c r="AD26" i="10"/>
  <c r="AE13" i="12"/>
  <c r="AD16" i="41"/>
  <c r="O48" i="10"/>
  <c r="AJ16" i="14"/>
  <c r="AJ15" i="33"/>
  <c r="AI42" i="10"/>
  <c r="P12" i="14"/>
  <c r="P17" i="23"/>
  <c r="O14" i="41"/>
  <c r="O30" i="41"/>
  <c r="P11" i="12"/>
  <c r="O15" i="27"/>
  <c r="N16" i="41"/>
  <c r="O13" i="12"/>
  <c r="O14" i="14"/>
  <c r="N26" i="10"/>
  <c r="D17" i="41"/>
  <c r="E14" i="12"/>
  <c r="E19" i="31"/>
  <c r="D32" i="10"/>
  <c r="E15" i="14"/>
  <c r="Q15" i="12"/>
  <c r="P42" i="10"/>
  <c r="Q15" i="33"/>
  <c r="P18" i="41"/>
  <c r="Q16" i="14"/>
  <c r="J15" i="14"/>
  <c r="J19" i="31"/>
  <c r="J14" i="12"/>
  <c r="I32" i="10"/>
  <c r="I17" i="41"/>
  <c r="X12" i="12"/>
  <c r="X13" i="14"/>
  <c r="W36" i="41"/>
  <c r="X15" i="25"/>
  <c r="W21" i="10"/>
  <c r="W15" i="41"/>
  <c r="AB13" i="12"/>
  <c r="AA26" i="10"/>
  <c r="AB15" i="27"/>
  <c r="AA16" i="41"/>
  <c r="AB14" i="14"/>
  <c r="AE11" i="14"/>
  <c r="AD7" i="8"/>
  <c r="AD23" i="41"/>
  <c r="AE15" i="21"/>
  <c r="AD13" i="41"/>
  <c r="AD6" i="8"/>
  <c r="AD26" i="9" s="1"/>
  <c r="AD9" i="10"/>
  <c r="AE10" i="12"/>
  <c r="J16" i="14"/>
  <c r="I42" i="10"/>
  <c r="I18" i="41"/>
  <c r="J15" i="33"/>
  <c r="J15" i="12"/>
  <c r="AB48" i="10"/>
  <c r="L36" i="41"/>
  <c r="M15" i="25"/>
  <c r="M13" i="14"/>
  <c r="M12" i="12"/>
  <c r="L15" i="41"/>
  <c r="L21" i="10"/>
  <c r="AJ14" i="14"/>
  <c r="AJ15" i="27"/>
  <c r="AI26" i="10"/>
  <c r="J42" i="10"/>
  <c r="K15" i="33"/>
  <c r="K16" i="14"/>
  <c r="K15" i="12"/>
  <c r="J18" i="41"/>
  <c r="F17" i="23" l="1"/>
  <c r="Y14" i="10"/>
  <c r="F11" i="12"/>
  <c r="F12" i="14"/>
  <c r="E30" i="41"/>
  <c r="E14" i="41"/>
  <c r="E7" i="8"/>
  <c r="E7" i="10" s="1"/>
  <c r="AD11" i="12"/>
  <c r="AD16" i="12" s="1"/>
  <c r="L14" i="10"/>
  <c r="AC6" i="8"/>
  <c r="AC9" i="9" s="1"/>
  <c r="AD12" i="14"/>
  <c r="AC30" i="41"/>
  <c r="AC34" i="41" s="1"/>
  <c r="AD17" i="23"/>
  <c r="AC7" i="8"/>
  <c r="AC7" i="10" s="1"/>
  <c r="AC14" i="10"/>
  <c r="Z14" i="10"/>
  <c r="M7" i="8"/>
  <c r="M7" i="10" s="1"/>
  <c r="X14" i="10"/>
  <c r="M14" i="41"/>
  <c r="N17" i="23"/>
  <c r="N11" i="12"/>
  <c r="N16" i="12" s="1"/>
  <c r="M30" i="41"/>
  <c r="M6" i="8"/>
  <c r="M21" i="9" s="1"/>
  <c r="P6" i="8"/>
  <c r="P32" i="9" s="1"/>
  <c r="V14" i="10"/>
  <c r="C14" i="10"/>
  <c r="S14" i="10"/>
  <c r="R14" i="10"/>
  <c r="AA14" i="10"/>
  <c r="C14" i="41"/>
  <c r="I14" i="10"/>
  <c r="D11" i="12"/>
  <c r="D16" i="12" s="1"/>
  <c r="AN17" i="12" s="1"/>
  <c r="H14" i="10"/>
  <c r="C6" i="8"/>
  <c r="C32" i="9" s="1"/>
  <c r="S7" i="8"/>
  <c r="S7" i="10" s="1"/>
  <c r="AG14" i="10"/>
  <c r="AE14" i="10"/>
  <c r="S6" i="8"/>
  <c r="S26" i="9" s="1"/>
  <c r="AH14" i="10"/>
  <c r="T11" i="12"/>
  <c r="T16" i="12" s="1"/>
  <c r="C30" i="41"/>
  <c r="D17" i="23"/>
  <c r="E14" i="10"/>
  <c r="AD14" i="10"/>
  <c r="O14" i="10"/>
  <c r="F14" i="10"/>
  <c r="S30" i="41"/>
  <c r="K14" i="10"/>
  <c r="M14" i="10"/>
  <c r="T17" i="23"/>
  <c r="P7" i="8"/>
  <c r="P7" i="10" s="1"/>
  <c r="S14" i="41"/>
  <c r="T12" i="14"/>
  <c r="AI41" i="41"/>
  <c r="AI42" i="41"/>
  <c r="Q14" i="10"/>
  <c r="AI29" i="41"/>
  <c r="AI14" i="41"/>
  <c r="AM14" i="41" s="1"/>
  <c r="AI30" i="41"/>
  <c r="AM16" i="41"/>
  <c r="AL16" i="41"/>
  <c r="AL13" i="41"/>
  <c r="AM13" i="41"/>
  <c r="AL7" i="41"/>
  <c r="AM7" i="41"/>
  <c r="AM17" i="41"/>
  <c r="AL17" i="41"/>
  <c r="AM18" i="41"/>
  <c r="AL18" i="41"/>
  <c r="AM9" i="41"/>
  <c r="AL9" i="41"/>
  <c r="AM8" i="41"/>
  <c r="AL8" i="41"/>
  <c r="AL15" i="41"/>
  <c r="AM15" i="41"/>
  <c r="U6" i="8"/>
  <c r="U32" i="9" s="1"/>
  <c r="AJ11" i="12"/>
  <c r="AJ16" i="12" s="1"/>
  <c r="U14" i="41"/>
  <c r="V12" i="14"/>
  <c r="AI7" i="8"/>
  <c r="AI6" i="8"/>
  <c r="AI40" i="9" s="1"/>
  <c r="AB14" i="10"/>
  <c r="V17" i="23"/>
  <c r="P30" i="41"/>
  <c r="U14" i="10"/>
  <c r="AJ17" i="23"/>
  <c r="P14" i="41"/>
  <c r="P14" i="10"/>
  <c r="U7" i="8"/>
  <c r="U7" i="10" s="1"/>
  <c r="V11" i="12"/>
  <c r="V16" i="12" s="1"/>
  <c r="U30" i="41"/>
  <c r="AI14" i="10"/>
  <c r="AJ12" i="14"/>
  <c r="R17" i="23"/>
  <c r="Q17" i="23"/>
  <c r="Q12" i="14"/>
  <c r="AB14" i="41"/>
  <c r="AC11" i="12"/>
  <c r="AC16" i="12" s="1"/>
  <c r="AB30" i="41"/>
  <c r="AB34" i="41" s="1"/>
  <c r="AC12" i="14"/>
  <c r="AB6" i="8"/>
  <c r="AB21" i="9" s="1"/>
  <c r="AB7" i="8"/>
  <c r="AB7" i="10" s="1"/>
  <c r="N14" i="41"/>
  <c r="N14" i="10"/>
  <c r="N7" i="8"/>
  <c r="N7" i="10" s="1"/>
  <c r="O11" i="12"/>
  <c r="O16" i="12" s="1"/>
  <c r="O12" i="14"/>
  <c r="O17" i="23"/>
  <c r="N30" i="41"/>
  <c r="R11" i="12"/>
  <c r="R16" i="12" s="1"/>
  <c r="X12" i="14"/>
  <c r="T6" i="8"/>
  <c r="T26" i="9" s="1"/>
  <c r="G30" i="41"/>
  <c r="T14" i="41"/>
  <c r="G6" i="8"/>
  <c r="G42" i="9" s="1"/>
  <c r="H12" i="14"/>
  <c r="W30" i="41"/>
  <c r="W7" i="8"/>
  <c r="W7" i="10" s="1"/>
  <c r="U11" i="12"/>
  <c r="U16" i="12" s="1"/>
  <c r="T30" i="41"/>
  <c r="G7" i="8"/>
  <c r="G7" i="10" s="1"/>
  <c r="G14" i="10"/>
  <c r="G14" i="41"/>
  <c r="W14" i="10"/>
  <c r="W14" i="41"/>
  <c r="W6" i="8"/>
  <c r="W32" i="9" s="1"/>
  <c r="T14" i="10"/>
  <c r="U17" i="23"/>
  <c r="H17" i="23"/>
  <c r="X17" i="23"/>
  <c r="T7" i="8"/>
  <c r="T7" i="10" s="1"/>
  <c r="Q14" i="41"/>
  <c r="Q6" i="8"/>
  <c r="Q14" i="9" s="1"/>
  <c r="R12" i="14"/>
  <c r="Q30" i="41"/>
  <c r="AF14" i="41"/>
  <c r="J14" i="10"/>
  <c r="AG17" i="23"/>
  <c r="D6" i="8"/>
  <c r="D9" i="9" s="1"/>
  <c r="D14" i="10"/>
  <c r="E17" i="23"/>
  <c r="E11" i="12"/>
  <c r="E16" i="12" s="1"/>
  <c r="D30" i="41"/>
  <c r="D7" i="8"/>
  <c r="D7" i="10" s="1"/>
  <c r="E12" i="14"/>
  <c r="D14" i="41"/>
  <c r="AF14" i="10"/>
  <c r="K11" i="12"/>
  <c r="K16" i="12" s="1"/>
  <c r="K12" i="14"/>
  <c r="AG11" i="12"/>
  <c r="AG16" i="12" s="1"/>
  <c r="J6" i="8"/>
  <c r="J26" i="9" s="1"/>
  <c r="J30" i="41"/>
  <c r="AF7" i="8"/>
  <c r="AF7" i="10" s="1"/>
  <c r="AG12" i="14"/>
  <c r="AF30" i="41"/>
  <c r="AF35" i="41" s="1"/>
  <c r="J7" i="8"/>
  <c r="J7" i="10" s="1"/>
  <c r="J14" i="41"/>
  <c r="AA14" i="9"/>
  <c r="AA32" i="9"/>
  <c r="AA42" i="9"/>
  <c r="O32" i="9"/>
  <c r="AA26" i="9"/>
  <c r="F32" i="9"/>
  <c r="R7" i="10"/>
  <c r="AF32" i="9"/>
  <c r="AF9" i="9"/>
  <c r="AF14" i="9"/>
  <c r="F26" i="9"/>
  <c r="AE42" i="9"/>
  <c r="X7" i="10"/>
  <c r="AF26" i="9"/>
  <c r="E9" i="9"/>
  <c r="AF21" i="9"/>
  <c r="K32" i="9"/>
  <c r="Z14" i="9"/>
  <c r="N42" i="9"/>
  <c r="F7" i="10"/>
  <c r="R14" i="9"/>
  <c r="M16" i="12"/>
  <c r="N21" i="9"/>
  <c r="K26" i="9"/>
  <c r="N9" i="9"/>
  <c r="X9" i="9"/>
  <c r="AF16" i="12"/>
  <c r="N32" i="9"/>
  <c r="K14" i="9"/>
  <c r="E32" i="9"/>
  <c r="R21" i="9"/>
  <c r="Z16" i="12"/>
  <c r="K9" i="9"/>
  <c r="Q16" i="12"/>
  <c r="F42" i="9"/>
  <c r="F14" i="9"/>
  <c r="H7" i="10"/>
  <c r="O21" i="9"/>
  <c r="AD42" i="41"/>
  <c r="AD41" i="41"/>
  <c r="AD6" i="9"/>
  <c r="AD6" i="41"/>
  <c r="AD18" i="9"/>
  <c r="AD46" i="9"/>
  <c r="AD40" i="9"/>
  <c r="AD24" i="9"/>
  <c r="AD10" i="9"/>
  <c r="AD39" i="9"/>
  <c r="AD30" i="9"/>
  <c r="AD33" i="9"/>
  <c r="AD27" i="9"/>
  <c r="AD17" i="9"/>
  <c r="AD44" i="9"/>
  <c r="AD12" i="9"/>
  <c r="AD28" i="9"/>
  <c r="AD11" i="9"/>
  <c r="AD16" i="9"/>
  <c r="AD15" i="9"/>
  <c r="AD43" i="9"/>
  <c r="AD22" i="9"/>
  <c r="AD34" i="9"/>
  <c r="AD19" i="9"/>
  <c r="AD38" i="9"/>
  <c r="AD35" i="9"/>
  <c r="AD29" i="9"/>
  <c r="AD45" i="9"/>
  <c r="AD37" i="9"/>
  <c r="AD36" i="9"/>
  <c r="AD23" i="9"/>
  <c r="AA35" i="41"/>
  <c r="AA34" i="41"/>
  <c r="I16" i="12"/>
  <c r="AC29" i="41"/>
  <c r="AC28" i="41"/>
  <c r="V7" i="10"/>
  <c r="Y7" i="10"/>
  <c r="AE41" i="41"/>
  <c r="AE42" i="41"/>
  <c r="V21" i="9"/>
  <c r="H26" i="9"/>
  <c r="AE26" i="9"/>
  <c r="I6" i="41"/>
  <c r="I6" i="9"/>
  <c r="I16" i="9"/>
  <c r="I15" i="9"/>
  <c r="I11" i="9"/>
  <c r="I40" i="9"/>
  <c r="I39" i="9"/>
  <c r="I34" i="9"/>
  <c r="I46" i="9"/>
  <c r="I36" i="9"/>
  <c r="I43" i="9"/>
  <c r="I23" i="9"/>
  <c r="I38" i="9"/>
  <c r="I27" i="9"/>
  <c r="I37" i="9"/>
  <c r="I44" i="9"/>
  <c r="I33" i="9"/>
  <c r="I24" i="9"/>
  <c r="I17" i="9"/>
  <c r="I35" i="9"/>
  <c r="I18" i="9"/>
  <c r="I28" i="9"/>
  <c r="I19" i="9"/>
  <c r="I22" i="9"/>
  <c r="I30" i="9"/>
  <c r="I45" i="9"/>
  <c r="I12" i="9"/>
  <c r="I29" i="9"/>
  <c r="I10" i="9"/>
  <c r="Y42" i="9"/>
  <c r="Y6" i="9"/>
  <c r="Y6" i="41"/>
  <c r="Y30" i="9"/>
  <c r="Y23" i="9"/>
  <c r="Y10" i="9"/>
  <c r="Y12" i="9"/>
  <c r="Y17" i="9"/>
  <c r="Y27" i="9"/>
  <c r="Y44" i="9"/>
  <c r="Y11" i="9"/>
  <c r="Y37" i="9"/>
  <c r="Y40" i="9"/>
  <c r="Y39" i="9"/>
  <c r="Y34" i="9"/>
  <c r="Y38" i="9"/>
  <c r="Y36" i="9"/>
  <c r="Y29" i="9"/>
  <c r="Y28" i="9"/>
  <c r="Y19" i="9"/>
  <c r="Y22" i="9"/>
  <c r="Y43" i="9"/>
  <c r="Y15" i="9"/>
  <c r="Y46" i="9"/>
  <c r="Y16" i="9"/>
  <c r="Y33" i="9"/>
  <c r="Y35" i="9"/>
  <c r="Y18" i="9"/>
  <c r="Y24" i="9"/>
  <c r="Y45" i="9"/>
  <c r="Y16" i="12"/>
  <c r="V9" i="9"/>
  <c r="G16" i="12"/>
  <c r="I7" i="10"/>
  <c r="E14" i="9"/>
  <c r="E6" i="9"/>
  <c r="E6" i="41"/>
  <c r="E35" i="9"/>
  <c r="E39" i="9"/>
  <c r="E40" i="9"/>
  <c r="E37" i="9"/>
  <c r="E27" i="9"/>
  <c r="E12" i="9"/>
  <c r="E19" i="9"/>
  <c r="E24" i="9"/>
  <c r="E34" i="9"/>
  <c r="E18" i="9"/>
  <c r="E17" i="9"/>
  <c r="E15" i="9"/>
  <c r="E30" i="9"/>
  <c r="E44" i="9"/>
  <c r="E22" i="9"/>
  <c r="E10" i="9"/>
  <c r="E36" i="9"/>
  <c r="E16" i="9"/>
  <c r="E28" i="9"/>
  <c r="E23" i="9"/>
  <c r="E29" i="9"/>
  <c r="E45" i="9"/>
  <c r="E38" i="9"/>
  <c r="E46" i="9"/>
  <c r="E11" i="9"/>
  <c r="E33" i="9"/>
  <c r="E43" i="9"/>
  <c r="AF28" i="41"/>
  <c r="AF29" i="41"/>
  <c r="L21" i="9"/>
  <c r="L6" i="9"/>
  <c r="L6" i="41"/>
  <c r="L18" i="9"/>
  <c r="L29" i="9"/>
  <c r="L46" i="9"/>
  <c r="L24" i="9"/>
  <c r="L36" i="9"/>
  <c r="L22" i="9"/>
  <c r="L19" i="9"/>
  <c r="L17" i="9"/>
  <c r="L35" i="9"/>
  <c r="L23" i="9"/>
  <c r="L43" i="9"/>
  <c r="L10" i="9"/>
  <c r="L34" i="9"/>
  <c r="L44" i="9"/>
  <c r="L28" i="9"/>
  <c r="L33" i="9"/>
  <c r="L15" i="9"/>
  <c r="L45" i="9"/>
  <c r="L38" i="9"/>
  <c r="L27" i="9"/>
  <c r="L30" i="9"/>
  <c r="L40" i="9"/>
  <c r="L39" i="9"/>
  <c r="L16" i="9"/>
  <c r="L37" i="9"/>
  <c r="L12" i="9"/>
  <c r="L11" i="9"/>
  <c r="Z41" i="41"/>
  <c r="Z42" i="41"/>
  <c r="L32" i="9"/>
  <c r="AE7" i="10"/>
  <c r="AD14" i="9"/>
  <c r="Z21" i="9"/>
  <c r="AB29" i="41"/>
  <c r="AB28" i="41"/>
  <c r="F9" i="9"/>
  <c r="F6" i="41"/>
  <c r="F6" i="9"/>
  <c r="F38" i="9"/>
  <c r="F40" i="9"/>
  <c r="F15" i="9"/>
  <c r="F17" i="9"/>
  <c r="F11" i="9"/>
  <c r="F33" i="9"/>
  <c r="F27" i="9"/>
  <c r="F22" i="9"/>
  <c r="F44" i="9"/>
  <c r="F34" i="9"/>
  <c r="F12" i="9"/>
  <c r="F35" i="9"/>
  <c r="F43" i="9"/>
  <c r="F19" i="9"/>
  <c r="F36" i="9"/>
  <c r="F10" i="9"/>
  <c r="F30" i="9"/>
  <c r="F18" i="9"/>
  <c r="F28" i="9"/>
  <c r="F37" i="9"/>
  <c r="F46" i="9"/>
  <c r="F16" i="9"/>
  <c r="F29" i="9"/>
  <c r="F23" i="9"/>
  <c r="F39" i="9"/>
  <c r="F45" i="9"/>
  <c r="F24" i="9"/>
  <c r="L14" i="9"/>
  <c r="E21" i="9"/>
  <c r="AA7" i="10"/>
  <c r="O9" i="9"/>
  <c r="Z9" i="9"/>
  <c r="I21" i="9"/>
  <c r="AD28" i="41"/>
  <c r="AD29" i="41"/>
  <c r="R9" i="9"/>
  <c r="H9" i="9"/>
  <c r="L7" i="10"/>
  <c r="R26" i="9"/>
  <c r="AE32" i="9"/>
  <c r="AE6" i="9"/>
  <c r="AE6" i="41"/>
  <c r="AE40" i="9"/>
  <c r="AE39" i="9"/>
  <c r="AE46" i="9"/>
  <c r="AE19" i="9"/>
  <c r="AE37" i="9"/>
  <c r="AE45" i="9"/>
  <c r="AE23" i="9"/>
  <c r="AE28" i="9"/>
  <c r="AE43" i="9"/>
  <c r="AE16" i="9"/>
  <c r="AE12" i="9"/>
  <c r="AE17" i="9"/>
  <c r="AE29" i="9"/>
  <c r="AE27" i="9"/>
  <c r="AE30" i="9"/>
  <c r="AE15" i="9"/>
  <c r="AE22" i="9"/>
  <c r="AE18" i="9"/>
  <c r="AE36" i="9"/>
  <c r="AE11" i="9"/>
  <c r="AE35" i="9"/>
  <c r="AE34" i="9"/>
  <c r="AE24" i="9"/>
  <c r="AE44" i="9"/>
  <c r="AE10" i="9"/>
  <c r="AE33" i="9"/>
  <c r="AE38" i="9"/>
  <c r="AD35" i="41"/>
  <c r="AD34" i="41"/>
  <c r="W16" i="12"/>
  <c r="V42" i="9"/>
  <c r="Y9" i="9"/>
  <c r="AE35" i="41"/>
  <c r="AE34" i="41"/>
  <c r="AF42" i="41"/>
  <c r="AF41" i="41"/>
  <c r="AB16" i="12"/>
  <c r="AA16" i="12"/>
  <c r="Y21" i="9"/>
  <c r="AD42" i="9"/>
  <c r="H21" i="9"/>
  <c r="AD32" i="9"/>
  <c r="AD7" i="10"/>
  <c r="H32" i="9"/>
  <c r="S16" i="12"/>
  <c r="I26" i="9"/>
  <c r="Z34" i="41"/>
  <c r="Z35" i="41"/>
  <c r="Q7" i="10"/>
  <c r="K7" i="10"/>
  <c r="AB41" i="41"/>
  <c r="AB42" i="41"/>
  <c r="L26" i="9"/>
  <c r="V14" i="9"/>
  <c r="V6" i="41"/>
  <c r="V6" i="9"/>
  <c r="V24" i="9"/>
  <c r="V37" i="9"/>
  <c r="V29" i="9"/>
  <c r="V10" i="9"/>
  <c r="V34" i="9"/>
  <c r="V46" i="9"/>
  <c r="V38" i="9"/>
  <c r="V16" i="9"/>
  <c r="V33" i="9"/>
  <c r="V40" i="9"/>
  <c r="V15" i="9"/>
  <c r="V19" i="9"/>
  <c r="V30" i="9"/>
  <c r="V44" i="9"/>
  <c r="V22" i="9"/>
  <c r="V35" i="9"/>
  <c r="V11" i="9"/>
  <c r="V36" i="9"/>
  <c r="V17" i="9"/>
  <c r="V27" i="9"/>
  <c r="V28" i="9"/>
  <c r="V18" i="9"/>
  <c r="V39" i="9"/>
  <c r="V43" i="9"/>
  <c r="V23" i="9"/>
  <c r="V45" i="9"/>
  <c r="V12" i="9"/>
  <c r="AD21" i="9"/>
  <c r="I9" i="9"/>
  <c r="Z28" i="41"/>
  <c r="Z29" i="41"/>
  <c r="AF6" i="9"/>
  <c r="AF6" i="41"/>
  <c r="AF44" i="9"/>
  <c r="AF43" i="9"/>
  <c r="AF11" i="9"/>
  <c r="AF30" i="9"/>
  <c r="AF24" i="9"/>
  <c r="AF17" i="9"/>
  <c r="AF27" i="9"/>
  <c r="AF38" i="9"/>
  <c r="AF28" i="9"/>
  <c r="AF29" i="9"/>
  <c r="AF10" i="9"/>
  <c r="AF46" i="9"/>
  <c r="AF18" i="9"/>
  <c r="AF34" i="9"/>
  <c r="AF16" i="9"/>
  <c r="AF40" i="9"/>
  <c r="AF39" i="9"/>
  <c r="AF12" i="9"/>
  <c r="AF15" i="9"/>
  <c r="AF36" i="9"/>
  <c r="AF35" i="9"/>
  <c r="AF33" i="9"/>
  <c r="AF22" i="9"/>
  <c r="AF23" i="9"/>
  <c r="AF37" i="9"/>
  <c r="AF19" i="9"/>
  <c r="AF45" i="9"/>
  <c r="J16" i="12"/>
  <c r="AC42" i="41"/>
  <c r="AC41" i="41"/>
  <c r="F16" i="12"/>
  <c r="O14" i="9"/>
  <c r="O6" i="41"/>
  <c r="O6" i="9"/>
  <c r="O27" i="9"/>
  <c r="O40" i="9"/>
  <c r="O15" i="9"/>
  <c r="O23" i="9"/>
  <c r="O16" i="9"/>
  <c r="O30" i="9"/>
  <c r="O45" i="9"/>
  <c r="O22" i="9"/>
  <c r="O18" i="9"/>
  <c r="O43" i="9"/>
  <c r="O35" i="9"/>
  <c r="O17" i="9"/>
  <c r="O12" i="9"/>
  <c r="O19" i="9"/>
  <c r="O36" i="9"/>
  <c r="O28" i="9"/>
  <c r="O33" i="9"/>
  <c r="O38" i="9"/>
  <c r="O34" i="9"/>
  <c r="O37" i="9"/>
  <c r="O11" i="9"/>
  <c r="O39" i="9"/>
  <c r="O29" i="9"/>
  <c r="O24" i="9"/>
  <c r="O44" i="9"/>
  <c r="O46" i="9"/>
  <c r="O10" i="9"/>
  <c r="AA42" i="41"/>
  <c r="AA41" i="41"/>
  <c r="Z6" i="41"/>
  <c r="Z6" i="9"/>
  <c r="Z15" i="9"/>
  <c r="Z46" i="9"/>
  <c r="Z22" i="9"/>
  <c r="Z34" i="9"/>
  <c r="Z27" i="9"/>
  <c r="Z19" i="9"/>
  <c r="Z28" i="9"/>
  <c r="Z37" i="9"/>
  <c r="Z36" i="9"/>
  <c r="Z39" i="9"/>
  <c r="Z23" i="9"/>
  <c r="Z16" i="9"/>
  <c r="Z18" i="9"/>
  <c r="Z33" i="9"/>
  <c r="Z30" i="9"/>
  <c r="Z43" i="9"/>
  <c r="Z10" i="9"/>
  <c r="Z24" i="9"/>
  <c r="Z38" i="9"/>
  <c r="Z12" i="9"/>
  <c r="Z11" i="9"/>
  <c r="Z35" i="9"/>
  <c r="Z40" i="9"/>
  <c r="Z17" i="9"/>
  <c r="Z45" i="9"/>
  <c r="Z29" i="9"/>
  <c r="Z44" i="9"/>
  <c r="I42" i="9"/>
  <c r="H42" i="9"/>
  <c r="H6" i="41"/>
  <c r="H6" i="9"/>
  <c r="H38" i="9"/>
  <c r="H33" i="9"/>
  <c r="H28" i="9"/>
  <c r="H35" i="9"/>
  <c r="H19" i="9"/>
  <c r="H22" i="9"/>
  <c r="H46" i="9"/>
  <c r="H45" i="9"/>
  <c r="H12" i="9"/>
  <c r="H16" i="9"/>
  <c r="H23" i="9"/>
  <c r="H18" i="9"/>
  <c r="H36" i="9"/>
  <c r="H17" i="9"/>
  <c r="H29" i="9"/>
  <c r="H27" i="9"/>
  <c r="H37" i="9"/>
  <c r="H11" i="9"/>
  <c r="H34" i="9"/>
  <c r="H43" i="9"/>
  <c r="H24" i="9"/>
  <c r="H10" i="9"/>
  <c r="H15" i="9"/>
  <c r="H30" i="9"/>
  <c r="H39" i="9"/>
  <c r="H40" i="9"/>
  <c r="H44" i="9"/>
  <c r="AC38" i="9"/>
  <c r="AC22" i="9"/>
  <c r="C7" i="10"/>
  <c r="AG7" i="10"/>
  <c r="AH7" i="10"/>
  <c r="X21" i="9"/>
  <c r="X6" i="9"/>
  <c r="X6" i="41"/>
  <c r="X24" i="9"/>
  <c r="X35" i="9"/>
  <c r="X30" i="9"/>
  <c r="X19" i="9"/>
  <c r="X37" i="9"/>
  <c r="X18" i="9"/>
  <c r="X36" i="9"/>
  <c r="X23" i="9"/>
  <c r="X44" i="9"/>
  <c r="X22" i="9"/>
  <c r="X11" i="9"/>
  <c r="X43" i="9"/>
  <c r="X33" i="9"/>
  <c r="X10" i="9"/>
  <c r="X34" i="9"/>
  <c r="X39" i="9"/>
  <c r="X15" i="9"/>
  <c r="X27" i="9"/>
  <c r="X38" i="9"/>
  <c r="X40" i="9"/>
  <c r="X12" i="9"/>
  <c r="X29" i="9"/>
  <c r="X17" i="9"/>
  <c r="X28" i="9"/>
  <c r="X45" i="9"/>
  <c r="X16" i="9"/>
  <c r="X46" i="9"/>
  <c r="L16" i="12"/>
  <c r="AA6" i="41"/>
  <c r="AA6" i="9"/>
  <c r="AA43" i="9"/>
  <c r="AA34" i="9"/>
  <c r="AA30" i="9"/>
  <c r="AA35" i="9"/>
  <c r="AA45" i="9"/>
  <c r="AA36" i="9"/>
  <c r="AA24" i="9"/>
  <c r="AA46" i="9"/>
  <c r="AA27" i="9"/>
  <c r="AA15" i="9"/>
  <c r="AA12" i="9"/>
  <c r="AA39" i="9"/>
  <c r="AA19" i="9"/>
  <c r="AA37" i="9"/>
  <c r="AA38" i="9"/>
  <c r="AA33" i="9"/>
  <c r="AA10" i="9"/>
  <c r="AA18" i="9"/>
  <c r="AA44" i="9"/>
  <c r="AA28" i="9"/>
  <c r="AA17" i="9"/>
  <c r="AA22" i="9"/>
  <c r="AA23" i="9"/>
  <c r="AA11" i="9"/>
  <c r="AA29" i="9"/>
  <c r="AA16" i="9"/>
  <c r="AA40" i="9"/>
  <c r="P16" i="12"/>
  <c r="Z26" i="9"/>
  <c r="AD9" i="9"/>
  <c r="I14" i="9"/>
  <c r="AE16" i="12"/>
  <c r="H16" i="12"/>
  <c r="V32" i="9"/>
  <c r="X14" i="9"/>
  <c r="AE9" i="9"/>
  <c r="E26" i="9"/>
  <c r="O26" i="9"/>
  <c r="AE21" i="9"/>
  <c r="X16" i="12"/>
  <c r="AA21" i="9"/>
  <c r="Y14" i="9"/>
  <c r="O7" i="10"/>
  <c r="L42" i="9"/>
  <c r="U33" i="9"/>
  <c r="U17" i="9"/>
  <c r="Z42" i="9"/>
  <c r="R6" i="9"/>
  <c r="R6" i="41"/>
  <c r="R46" i="9"/>
  <c r="R45" i="9"/>
  <c r="R30" i="9"/>
  <c r="R28" i="9"/>
  <c r="R37" i="9"/>
  <c r="R40" i="9"/>
  <c r="R44" i="9"/>
  <c r="R39" i="9"/>
  <c r="R27" i="9"/>
  <c r="R38" i="9"/>
  <c r="R29" i="9"/>
  <c r="R23" i="9"/>
  <c r="R43" i="9"/>
  <c r="R16" i="9"/>
  <c r="R24" i="9"/>
  <c r="R10" i="9"/>
  <c r="R36" i="9"/>
  <c r="R35" i="9"/>
  <c r="R17" i="9"/>
  <c r="R22" i="9"/>
  <c r="R15" i="9"/>
  <c r="R12" i="9"/>
  <c r="R33" i="9"/>
  <c r="R11" i="9"/>
  <c r="R19" i="9"/>
  <c r="R34" i="9"/>
  <c r="R18" i="9"/>
  <c r="X42" i="9"/>
  <c r="L9" i="9"/>
  <c r="U21" i="9"/>
  <c r="X32" i="9"/>
  <c r="AE29" i="41"/>
  <c r="AE28" i="41"/>
  <c r="R42" i="9"/>
  <c r="Y26" i="9"/>
  <c r="N14" i="9"/>
  <c r="N6" i="9"/>
  <c r="N6" i="41"/>
  <c r="N18" i="9"/>
  <c r="N22" i="9"/>
  <c r="N27" i="9"/>
  <c r="N17" i="9"/>
  <c r="N39" i="9"/>
  <c r="N15" i="9"/>
  <c r="N45" i="9"/>
  <c r="N37" i="9"/>
  <c r="N23" i="9"/>
  <c r="N34" i="9"/>
  <c r="N38" i="9"/>
  <c r="N29" i="9"/>
  <c r="N19" i="9"/>
  <c r="N46" i="9"/>
  <c r="N10" i="9"/>
  <c r="N28" i="9"/>
  <c r="N30" i="9"/>
  <c r="N24" i="9"/>
  <c r="N11" i="9"/>
  <c r="N35" i="9"/>
  <c r="N16" i="9"/>
  <c r="N43" i="9"/>
  <c r="N40" i="9"/>
  <c r="N12" i="9"/>
  <c r="N36" i="9"/>
  <c r="N33" i="9"/>
  <c r="N44" i="9"/>
  <c r="K42" i="9"/>
  <c r="K6" i="9"/>
  <c r="K6" i="41"/>
  <c r="K44" i="9"/>
  <c r="K39" i="9"/>
  <c r="K15" i="9"/>
  <c r="K11" i="9"/>
  <c r="K12" i="9"/>
  <c r="K29" i="9"/>
  <c r="K46" i="9"/>
  <c r="K38" i="9"/>
  <c r="K45" i="9"/>
  <c r="K28" i="9"/>
  <c r="K23" i="9"/>
  <c r="K24" i="9"/>
  <c r="K18" i="9"/>
  <c r="K37" i="9"/>
  <c r="K33" i="9"/>
  <c r="K19" i="9"/>
  <c r="K30" i="9"/>
  <c r="K17" i="9"/>
  <c r="K36" i="9"/>
  <c r="K27" i="9"/>
  <c r="K35" i="9"/>
  <c r="K34" i="9"/>
  <c r="K16" i="9"/>
  <c r="K10" i="9"/>
  <c r="K40" i="9"/>
  <c r="K22" i="9"/>
  <c r="K43" i="9"/>
  <c r="AA28" i="41"/>
  <c r="AA29" i="41"/>
  <c r="Z7" i="10"/>
  <c r="U15" i="9" l="1"/>
  <c r="U12" i="9"/>
  <c r="U42" i="9"/>
  <c r="AC35" i="41"/>
  <c r="C16" i="9"/>
  <c r="M9" i="9"/>
  <c r="S43" i="9"/>
  <c r="P30" i="9"/>
  <c r="P6" i="41"/>
  <c r="P29" i="9"/>
  <c r="P11" i="9"/>
  <c r="S17" i="9"/>
  <c r="P9" i="9"/>
  <c r="P44" i="9"/>
  <c r="P28" i="9"/>
  <c r="P23" i="9"/>
  <c r="P24" i="9"/>
  <c r="C6" i="9"/>
  <c r="AC24" i="9"/>
  <c r="AC42" i="9"/>
  <c r="AC28" i="9"/>
  <c r="C44" i="9"/>
  <c r="N6" i="10"/>
  <c r="AC17" i="9"/>
  <c r="C38" i="9"/>
  <c r="R6" i="10"/>
  <c r="AC6" i="9"/>
  <c r="C29" i="9"/>
  <c r="C10" i="9"/>
  <c r="M10" i="9"/>
  <c r="AC21" i="9"/>
  <c r="AC39" i="9"/>
  <c r="Z6" i="10"/>
  <c r="C17" i="9"/>
  <c r="M12" i="9"/>
  <c r="AC18" i="9"/>
  <c r="C11" i="9"/>
  <c r="H6" i="10"/>
  <c r="AH6" i="10"/>
  <c r="AC16" i="9"/>
  <c r="AC12" i="9"/>
  <c r="C6" i="41"/>
  <c r="AC34" i="9"/>
  <c r="U27" i="9"/>
  <c r="U45" i="9"/>
  <c r="P14" i="9"/>
  <c r="P17" i="9"/>
  <c r="P15" i="9"/>
  <c r="P40" i="9"/>
  <c r="P6" i="9"/>
  <c r="M26" i="9"/>
  <c r="S42" i="9"/>
  <c r="M34" i="9"/>
  <c r="S24" i="9"/>
  <c r="P26" i="9"/>
  <c r="P21" i="9"/>
  <c r="U10" i="9"/>
  <c r="U35" i="9"/>
  <c r="P45" i="9"/>
  <c r="P12" i="9"/>
  <c r="P35" i="9"/>
  <c r="M44" i="9"/>
  <c r="M6" i="10"/>
  <c r="S19" i="9"/>
  <c r="P16" i="9"/>
  <c r="P46" i="9"/>
  <c r="P43" i="9"/>
  <c r="M15" i="9"/>
  <c r="S44" i="9"/>
  <c r="U18" i="9"/>
  <c r="U19" i="9"/>
  <c r="S14" i="9"/>
  <c r="U29" i="9"/>
  <c r="AI39" i="9"/>
  <c r="P33" i="9"/>
  <c r="P27" i="9"/>
  <c r="P34" i="9"/>
  <c r="M30" i="9"/>
  <c r="S45" i="9"/>
  <c r="P42" i="9"/>
  <c r="U28" i="9"/>
  <c r="P39" i="9"/>
  <c r="P22" i="9"/>
  <c r="P36" i="9"/>
  <c r="P19" i="9"/>
  <c r="M19" i="9"/>
  <c r="S36" i="9"/>
  <c r="U39" i="9"/>
  <c r="U11" i="9"/>
  <c r="P38" i="9"/>
  <c r="P18" i="9"/>
  <c r="P10" i="9"/>
  <c r="P37" i="9"/>
  <c r="M39" i="9"/>
  <c r="S27" i="9"/>
  <c r="AC19" i="9"/>
  <c r="AC30" i="9"/>
  <c r="AC36" i="9"/>
  <c r="AC26" i="9"/>
  <c r="AC23" i="9"/>
  <c r="AC11" i="9"/>
  <c r="AC40" i="9"/>
  <c r="AC37" i="9"/>
  <c r="AC14" i="9"/>
  <c r="AC44" i="9"/>
  <c r="AC10" i="9"/>
  <c r="AC43" i="9"/>
  <c r="AC35" i="9"/>
  <c r="AC45" i="9"/>
  <c r="AC46" i="9"/>
  <c r="AC33" i="9"/>
  <c r="AC29" i="9"/>
  <c r="AC6" i="41"/>
  <c r="AC27" i="9"/>
  <c r="AC15" i="9"/>
  <c r="AC32" i="9"/>
  <c r="C15" i="9"/>
  <c r="C36" i="9"/>
  <c r="M33" i="9"/>
  <c r="M36" i="9"/>
  <c r="S30" i="9"/>
  <c r="S6" i="10"/>
  <c r="AA6" i="10"/>
  <c r="C26" i="9"/>
  <c r="S32" i="9"/>
  <c r="C28" i="9"/>
  <c r="C23" i="9"/>
  <c r="M14" i="9"/>
  <c r="M23" i="9"/>
  <c r="M38" i="9"/>
  <c r="S33" i="9"/>
  <c r="S6" i="41"/>
  <c r="I6" i="10"/>
  <c r="C24" i="9"/>
  <c r="C37" i="9"/>
  <c r="S21" i="9"/>
  <c r="L6" i="10"/>
  <c r="M24" i="9"/>
  <c r="M29" i="9"/>
  <c r="S23" i="9"/>
  <c r="S40" i="9"/>
  <c r="S9" i="9"/>
  <c r="C42" i="9"/>
  <c r="AJ6" i="10"/>
  <c r="O6" i="10"/>
  <c r="C18" i="9"/>
  <c r="C45" i="9"/>
  <c r="C6" i="10"/>
  <c r="M16" i="9"/>
  <c r="M45" i="9"/>
  <c r="M18" i="9"/>
  <c r="S39" i="9"/>
  <c r="S18" i="9"/>
  <c r="Y6" i="10"/>
  <c r="C9" i="9"/>
  <c r="K6" i="10"/>
  <c r="C27" i="9"/>
  <c r="M28" i="9"/>
  <c r="M35" i="9"/>
  <c r="M27" i="9"/>
  <c r="S34" i="9"/>
  <c r="S35" i="9"/>
  <c r="M42" i="9"/>
  <c r="C19" i="9"/>
  <c r="X6" i="10"/>
  <c r="AC6" i="10"/>
  <c r="AF6" i="10"/>
  <c r="V6" i="10"/>
  <c r="AE6" i="10"/>
  <c r="C12" i="9"/>
  <c r="C39" i="9"/>
  <c r="M11" i="9"/>
  <c r="M37" i="9"/>
  <c r="M17" i="9"/>
  <c r="S16" i="9"/>
  <c r="S10" i="9"/>
  <c r="AD6" i="10"/>
  <c r="M32" i="9"/>
  <c r="C22" i="9"/>
  <c r="C30" i="9"/>
  <c r="F6" i="10"/>
  <c r="M46" i="9"/>
  <c r="M43" i="9"/>
  <c r="M6" i="41"/>
  <c r="S29" i="9"/>
  <c r="S11" i="9"/>
  <c r="P6" i="10"/>
  <c r="C35" i="9"/>
  <c r="C40" i="9"/>
  <c r="E6" i="10"/>
  <c r="M40" i="9"/>
  <c r="M22" i="9"/>
  <c r="M6" i="9"/>
  <c r="S37" i="9"/>
  <c r="S28" i="9"/>
  <c r="C21" i="9"/>
  <c r="C14" i="9"/>
  <c r="C43" i="9"/>
  <c r="C33" i="9"/>
  <c r="AG6" i="10"/>
  <c r="S46" i="9"/>
  <c r="S38" i="9"/>
  <c r="S12" i="9"/>
  <c r="C46" i="9"/>
  <c r="C34" i="9"/>
  <c r="S15" i="9"/>
  <c r="S22" i="9"/>
  <c r="S6" i="9"/>
  <c r="U37" i="9"/>
  <c r="U46" i="9"/>
  <c r="U38" i="9"/>
  <c r="U6" i="10"/>
  <c r="U26" i="9"/>
  <c r="U24" i="9"/>
  <c r="U43" i="9"/>
  <c r="U16" i="9"/>
  <c r="U34" i="9"/>
  <c r="U6" i="9"/>
  <c r="U22" i="9"/>
  <c r="U40" i="9"/>
  <c r="U6" i="41"/>
  <c r="U14" i="9"/>
  <c r="U9" i="9"/>
  <c r="U36" i="9"/>
  <c r="U23" i="9"/>
  <c r="U30" i="9"/>
  <c r="U44" i="9"/>
  <c r="AI21" i="9"/>
  <c r="AI22" i="9"/>
  <c r="AI26" i="9"/>
  <c r="AI32" i="9"/>
  <c r="AI38" i="9"/>
  <c r="AI24" i="9"/>
  <c r="AI34" i="9"/>
  <c r="AI16" i="9"/>
  <c r="AI46" i="9"/>
  <c r="AI27" i="9"/>
  <c r="AI30" i="9"/>
  <c r="AI37" i="9"/>
  <c r="AI6" i="9"/>
  <c r="AL14" i="41"/>
  <c r="AI6" i="41"/>
  <c r="AI34" i="41"/>
  <c r="AI35" i="41"/>
  <c r="AI7" i="10"/>
  <c r="AB42" i="9"/>
  <c r="AB37" i="9"/>
  <c r="AB6" i="41"/>
  <c r="AI33" i="9"/>
  <c r="AI11" i="9"/>
  <c r="AI6" i="10"/>
  <c r="AI15" i="9"/>
  <c r="AI36" i="9"/>
  <c r="AI9" i="9"/>
  <c r="AI19" i="9"/>
  <c r="AI35" i="9"/>
  <c r="AI17" i="9"/>
  <c r="AI18" i="9"/>
  <c r="AI14" i="9"/>
  <c r="AI12" i="9"/>
  <c r="AI45" i="9"/>
  <c r="AI28" i="9"/>
  <c r="AI43" i="9"/>
  <c r="AI42" i="9"/>
  <c r="AI29" i="9"/>
  <c r="AI10" i="9"/>
  <c r="AI23" i="9"/>
  <c r="AI44" i="9"/>
  <c r="AB46" i="9"/>
  <c r="AB10" i="9"/>
  <c r="AB32" i="9"/>
  <c r="AB14" i="9"/>
  <c r="G22" i="9"/>
  <c r="AB15" i="9"/>
  <c r="G19" i="9"/>
  <c r="AB19" i="9"/>
  <c r="G24" i="9"/>
  <c r="AB18" i="9"/>
  <c r="G44" i="9"/>
  <c r="AB33" i="9"/>
  <c r="AB36" i="9"/>
  <c r="AB29" i="9"/>
  <c r="AB45" i="9"/>
  <c r="AB40" i="9"/>
  <c r="AB35" i="9"/>
  <c r="AB16" i="9"/>
  <c r="AB27" i="9"/>
  <c r="AB28" i="9"/>
  <c r="AB17" i="9"/>
  <c r="AB23" i="9"/>
  <c r="AB26" i="9"/>
  <c r="AB9" i="9"/>
  <c r="AB44" i="9"/>
  <c r="AB34" i="9"/>
  <c r="AB39" i="9"/>
  <c r="AB24" i="9"/>
  <c r="AB22" i="9"/>
  <c r="AB11" i="9"/>
  <c r="AB30" i="9"/>
  <c r="AB38" i="9"/>
  <c r="AB6" i="10"/>
  <c r="AB12" i="9"/>
  <c r="AB43" i="9"/>
  <c r="AB6" i="9"/>
  <c r="AB35" i="41"/>
  <c r="D19" i="9"/>
  <c r="Q26" i="9"/>
  <c r="G37" i="9"/>
  <c r="G39" i="9"/>
  <c r="G9" i="9"/>
  <c r="G18" i="9"/>
  <c r="G15" i="9"/>
  <c r="W44" i="9"/>
  <c r="G43" i="9"/>
  <c r="G33" i="9"/>
  <c r="G35" i="9"/>
  <c r="G6" i="10"/>
  <c r="T37" i="9"/>
  <c r="G36" i="9"/>
  <c r="G46" i="9"/>
  <c r="G28" i="9"/>
  <c r="G6" i="9"/>
  <c r="G14" i="9"/>
  <c r="T28" i="9"/>
  <c r="T11" i="9"/>
  <c r="T6" i="41"/>
  <c r="W30" i="9"/>
  <c r="T21" i="9"/>
  <c r="T27" i="9"/>
  <c r="Q27" i="9"/>
  <c r="T39" i="9"/>
  <c r="T45" i="9"/>
  <c r="Q23" i="9"/>
  <c r="T36" i="9"/>
  <c r="T29" i="9"/>
  <c r="T6" i="9"/>
  <c r="W36" i="9"/>
  <c r="W26" i="9"/>
  <c r="T34" i="9"/>
  <c r="T12" i="9"/>
  <c r="W43" i="9"/>
  <c r="T44" i="9"/>
  <c r="T35" i="9"/>
  <c r="T40" i="9"/>
  <c r="T24" i="9"/>
  <c r="T46" i="9"/>
  <c r="T19" i="9"/>
  <c r="T10" i="9"/>
  <c r="T6" i="10"/>
  <c r="J23" i="9"/>
  <c r="G27" i="9"/>
  <c r="G45" i="9"/>
  <c r="G10" i="9"/>
  <c r="G11" i="9"/>
  <c r="G12" i="9"/>
  <c r="G38" i="9"/>
  <c r="G29" i="9"/>
  <c r="G21" i="9"/>
  <c r="W46" i="9"/>
  <c r="Q12" i="9"/>
  <c r="Q44" i="9"/>
  <c r="G32" i="9"/>
  <c r="W21" i="9"/>
  <c r="T42" i="9"/>
  <c r="T32" i="9"/>
  <c r="T15" i="9"/>
  <c r="T33" i="9"/>
  <c r="T18" i="9"/>
  <c r="Q9" i="9"/>
  <c r="Q10" i="9"/>
  <c r="Q6" i="9"/>
  <c r="T14" i="9"/>
  <c r="T38" i="9"/>
  <c r="T16" i="9"/>
  <c r="T30" i="9"/>
  <c r="T23" i="9"/>
  <c r="T43" i="9"/>
  <c r="T17" i="9"/>
  <c r="T22" i="9"/>
  <c r="T9" i="9"/>
  <c r="G16" i="9"/>
  <c r="G34" i="9"/>
  <c r="G30" i="9"/>
  <c r="G40" i="9"/>
  <c r="G23" i="9"/>
  <c r="G17" i="9"/>
  <c r="G6" i="41"/>
  <c r="W34" i="9"/>
  <c r="W35" i="9"/>
  <c r="Q24" i="9"/>
  <c r="Q36" i="9"/>
  <c r="G26" i="9"/>
  <c r="D18" i="9"/>
  <c r="D37" i="9"/>
  <c r="D30" i="9"/>
  <c r="D46" i="9"/>
  <c r="D22" i="9"/>
  <c r="D6" i="10"/>
  <c r="J12" i="9"/>
  <c r="AF34" i="41"/>
  <c r="W15" i="9"/>
  <c r="W17" i="9"/>
  <c r="W45" i="9"/>
  <c r="W39" i="9"/>
  <c r="W12" i="9"/>
  <c r="W27" i="9"/>
  <c r="W6" i="10"/>
  <c r="Q29" i="9"/>
  <c r="Q16" i="9"/>
  <c r="Q22" i="9"/>
  <c r="Q34" i="9"/>
  <c r="Q15" i="9"/>
  <c r="Q30" i="9"/>
  <c r="Q38" i="9"/>
  <c r="Q6" i="41"/>
  <c r="Q21" i="9"/>
  <c r="J33" i="9"/>
  <c r="W24" i="9"/>
  <c r="W11" i="9"/>
  <c r="W33" i="9"/>
  <c r="W18" i="9"/>
  <c r="W23" i="9"/>
  <c r="W19" i="9"/>
  <c r="W40" i="9"/>
  <c r="W6" i="41"/>
  <c r="Q40" i="9"/>
  <c r="Q18" i="9"/>
  <c r="Q17" i="9"/>
  <c r="Q28" i="9"/>
  <c r="Q43" i="9"/>
  <c r="Q46" i="9"/>
  <c r="Q19" i="9"/>
  <c r="Q42" i="9"/>
  <c r="W14" i="9"/>
  <c r="Q32" i="9"/>
  <c r="J39" i="9"/>
  <c r="W16" i="9"/>
  <c r="W10" i="9"/>
  <c r="W38" i="9"/>
  <c r="W29" i="9"/>
  <c r="W28" i="9"/>
  <c r="W22" i="9"/>
  <c r="W37" i="9"/>
  <c r="W6" i="9"/>
  <c r="Q39" i="9"/>
  <c r="Q35" i="9"/>
  <c r="Q11" i="9"/>
  <c r="Q45" i="9"/>
  <c r="Q33" i="9"/>
  <c r="Q37" i="9"/>
  <c r="Q6" i="10"/>
  <c r="W42" i="9"/>
  <c r="W9" i="9"/>
  <c r="D36" i="9"/>
  <c r="D28" i="9"/>
  <c r="D35" i="9"/>
  <c r="D12" i="9"/>
  <c r="D15" i="9"/>
  <c r="D27" i="9"/>
  <c r="D40" i="9"/>
  <c r="D6" i="9"/>
  <c r="D32" i="9"/>
  <c r="D26" i="9"/>
  <c r="D23" i="9"/>
  <c r="D16" i="9"/>
  <c r="D43" i="9"/>
  <c r="D34" i="9"/>
  <c r="D39" i="9"/>
  <c r="D33" i="9"/>
  <c r="D11" i="9"/>
  <c r="D6" i="41"/>
  <c r="D44" i="9"/>
  <c r="D29" i="9"/>
  <c r="D24" i="9"/>
  <c r="D17" i="9"/>
  <c r="D10" i="9"/>
  <c r="D38" i="9"/>
  <c r="D45" i="9"/>
  <c r="D21" i="9"/>
  <c r="D42" i="9"/>
  <c r="D14" i="9"/>
  <c r="J18" i="9"/>
  <c r="J6" i="9"/>
  <c r="J10" i="9"/>
  <c r="J36" i="9"/>
  <c r="J42" i="9"/>
  <c r="J35" i="9"/>
  <c r="J17" i="9"/>
  <c r="J16" i="9"/>
  <c r="J30" i="9"/>
  <c r="J46" i="9"/>
  <c r="J43" i="9"/>
  <c r="J15" i="9"/>
  <c r="J6" i="41"/>
  <c r="J38" i="9"/>
  <c r="J29" i="9"/>
  <c r="J34" i="9"/>
  <c r="J22" i="9"/>
  <c r="J11" i="9"/>
  <c r="J37" i="9"/>
  <c r="J19" i="9"/>
  <c r="J9" i="9"/>
  <c r="J14" i="9"/>
  <c r="J21" i="9"/>
  <c r="J28" i="9"/>
  <c r="J27" i="9"/>
  <c r="J45" i="9"/>
  <c r="J40" i="9"/>
  <c r="J44" i="9"/>
  <c r="J24" i="9"/>
  <c r="J6" i="10"/>
  <c r="J32" i="9"/>
  <c r="AR17" i="12"/>
  <c r="AR17" i="21"/>
  <c r="AM6" i="41" l="1"/>
  <c r="AL6" i="41"/>
  <c r="AK17" i="33"/>
  <c r="AM17" i="27"/>
  <c r="AP17" i="33"/>
  <c r="AQ17" i="27"/>
  <c r="AQ17" i="33"/>
  <c r="AP17" i="27"/>
  <c r="AM17" i="25"/>
  <c r="AM17" i="33"/>
  <c r="AN17" i="27"/>
  <c r="AK17" i="25"/>
  <c r="AR19" i="23"/>
  <c r="AR17" i="33"/>
  <c r="AR17" i="25"/>
  <c r="AN19" i="23"/>
  <c r="AN17" i="33"/>
  <c r="AP17" i="25"/>
  <c r="AL19" i="23"/>
  <c r="AO17" i="33"/>
  <c r="AM21" i="31"/>
  <c r="AL17" i="25"/>
  <c r="AP19" i="23"/>
  <c r="AL17" i="33"/>
  <c r="AQ17" i="25"/>
  <c r="AM19" i="23"/>
  <c r="AR17" i="27"/>
  <c r="AL21" i="31"/>
  <c r="AO17" i="25"/>
  <c r="AK19" i="23"/>
  <c r="AO17" i="27"/>
  <c r="AN17" i="25"/>
  <c r="AQ19" i="23"/>
  <c r="AK17" i="27"/>
  <c r="AK21" i="31"/>
  <c r="AO19" i="23"/>
  <c r="AL17" i="27"/>
  <c r="AN21" i="31" l="1"/>
  <c r="AO21" i="31" l="1"/>
  <c r="AP21" i="31" l="1"/>
  <c r="AR21" i="31" l="1"/>
  <c r="AQ21" i="31"/>
</calcChain>
</file>

<file path=xl/sharedStrings.xml><?xml version="1.0" encoding="utf-8"?>
<sst xmlns="http://schemas.openxmlformats.org/spreadsheetml/2006/main" count="1368" uniqueCount="154">
  <si>
    <t>CRF 1.A.1 - Energiewirtschaft</t>
  </si>
  <si>
    <t>CRF 1.B - Diffuse Emissionen aus Brennstoffen</t>
  </si>
  <si>
    <t>CRF 1.A.3.e - Erdgasverdichter</t>
  </si>
  <si>
    <t>CRF 1.A.3.a - nationaler Luftverkehr</t>
  </si>
  <si>
    <t>CRF 1.A.3.b - Straßenverkehr</t>
  </si>
  <si>
    <t>CRF 1.A.3.c - Schienenverkehr</t>
  </si>
  <si>
    <t>CRF 1.A.3.d - Küsten- &amp; Binnenschifffahrt</t>
  </si>
  <si>
    <t>1 - Energiewirtschaft</t>
  </si>
  <si>
    <t>2 - Industrie</t>
  </si>
  <si>
    <t>3 - Gebäude</t>
  </si>
  <si>
    <t>CRF 2.A - Herstellung mineralischer Produkte</t>
  </si>
  <si>
    <t>CRF 2.B - Chemische Industrie</t>
  </si>
  <si>
    <t>CRF 2.C - Herstellung von Metallen</t>
  </si>
  <si>
    <t>4 - Verkehr</t>
  </si>
  <si>
    <t>5 - Landwirtschaft</t>
  </si>
  <si>
    <t>6 - Abfallwirtschaft und Sonstiges</t>
  </si>
  <si>
    <t>CRF 1.A.4.b - Haushalte</t>
  </si>
  <si>
    <t>CRF 1.A.4.c - Stationäre &amp; mobile Feuerung</t>
  </si>
  <si>
    <t>CRF 5.A - Abfalldeponierung</t>
  </si>
  <si>
    <t>CRF 5.D - Abwasserbehandlung</t>
  </si>
  <si>
    <t>Gesamtemissionen</t>
  </si>
  <si>
    <t>ohne LULUCF</t>
  </si>
  <si>
    <t>mit LULUCF</t>
  </si>
  <si>
    <t>CRF 1.A.2 - Verarbeitendes Gewerbe</t>
  </si>
  <si>
    <t>Anteile an den Treibhausgas-Emissionen (ohne LULUCF) [Prozent der Gesamtemissionen]</t>
  </si>
  <si>
    <t>Trends der Treibhausgas-Emissionen seit 1990 [Prozent Minderung seit 1990]</t>
  </si>
  <si>
    <t>keine Emissionen in 1990, kein Trend ausweisbar</t>
  </si>
  <si>
    <t>CRF 5.E - übrige Emissionen - Andere</t>
  </si>
  <si>
    <t>CRF 3.A - Landwirtschaft - Fermentation</t>
  </si>
  <si>
    <t>CRF 3.B - Landwirtschaft - Düngerwirtschaft</t>
  </si>
  <si>
    <t>CRF 3.D - Landwirtschaft - Landwirtschaftliche Böden</t>
  </si>
  <si>
    <t>CRF 3.G - Landwirtschaft - Kalkung</t>
  </si>
  <si>
    <t>CRF 3.H - Landwirtschaft - Harnstoffanwendung</t>
  </si>
  <si>
    <t>CRF 3.I - Landwirtschaft - Andere kohlenstoffhaltige Düngemittel</t>
  </si>
  <si>
    <t>CRF 3.J - Andere</t>
  </si>
  <si>
    <t>Lachgas-Emissionen [tausend Tonnen CO2-äquivalent]</t>
  </si>
  <si>
    <t>Methan-Emissionen [tausend Tonnen CO2-äquivalent]</t>
  </si>
  <si>
    <t>Kohlendioxid-Emissionen [tausend Tonnen CO2]</t>
  </si>
  <si>
    <t>Treibhausgas-Emissionen [tausend Tonnen CO2-äquivalent]</t>
  </si>
  <si>
    <t>Energiewirtschaft</t>
  </si>
  <si>
    <t>Industrie</t>
  </si>
  <si>
    <t>Verkehr</t>
  </si>
  <si>
    <t>Landwirtschaft</t>
  </si>
  <si>
    <t>Ziele</t>
  </si>
  <si>
    <t>Summe THG</t>
  </si>
  <si>
    <t>Abfallwirtschaft und Sonstiges</t>
  </si>
  <si>
    <t>Gebäude</t>
  </si>
  <si>
    <t>Achsenbezeichnung Jahreszahlen: direkt im Diagramm definiert</t>
  </si>
  <si>
    <t>Achsenbezeichnung 2:</t>
  </si>
  <si>
    <t>Achsenbezeichnung 1:</t>
  </si>
  <si>
    <t>Fußnote:</t>
  </si>
  <si>
    <t>Quelle:</t>
  </si>
  <si>
    <t>Untertitel:</t>
  </si>
  <si>
    <t>Entwicklung der Treibhausgasemissionen in Deutschland</t>
  </si>
  <si>
    <t>Hauptitel:</t>
  </si>
  <si>
    <t>Trennlinie vertikal gepunktet</t>
  </si>
  <si>
    <t>Trennlinie horizontal</t>
  </si>
  <si>
    <t>Trennlinie horizontal gepunktet</t>
  </si>
  <si>
    <t>Zusätzliche Grafikelemente</t>
  </si>
  <si>
    <t>Inventar</t>
  </si>
  <si>
    <t>Zielpfad</t>
  </si>
  <si>
    <r>
      <t>Emissionen in Mio. t CO</t>
    </r>
    <r>
      <rPr>
        <vertAlign val="subscript"/>
        <sz val="10"/>
        <color rgb="FF080808"/>
        <rFont val="Cambria"/>
        <family val="1"/>
        <scheme val="major"/>
      </rPr>
      <t>₂</t>
    </r>
    <r>
      <rPr>
        <sz val="10"/>
        <color rgb="FF080808"/>
        <rFont val="Cambria"/>
        <family val="1"/>
        <scheme val="major"/>
      </rPr>
      <t>-äquivalent</t>
    </r>
  </si>
  <si>
    <t>Emissionen in Mio. t CO₂-äquivalent</t>
  </si>
  <si>
    <t>Entwicklung und Zielerreichung der Treibhausgasemissionen in Deutschland</t>
  </si>
  <si>
    <t>2020 (-40%)</t>
  </si>
  <si>
    <t xml:space="preserve">Sektor </t>
  </si>
  <si>
    <t>F-Gase</t>
  </si>
  <si>
    <t>2- Industrie</t>
  </si>
  <si>
    <t>CRF 1.A.4.a - Gewerbe, Handel, Dienstleistung (ohne Militär und Landwirtschaft)</t>
  </si>
  <si>
    <t>CRF 1.A.5 - Militär</t>
  </si>
  <si>
    <t>CRF 5.B - biologische Behandlung von festen Abfällen</t>
  </si>
  <si>
    <t>7 - LULUCF</t>
  </si>
  <si>
    <t>Sektor</t>
  </si>
  <si>
    <t>2050 (-95%)</t>
  </si>
  <si>
    <t>in der Abgrenzung der Sektoren des Klimaschutzgesetzes (KSG)</t>
  </si>
  <si>
    <t>Sektor des Klimaschutzgesetzes (KSG)</t>
  </si>
  <si>
    <t>CRF 2.D-H - übrige Prozesse und Produktverwendungen</t>
  </si>
  <si>
    <t>Kohlendioxid (ohne LULUCF)</t>
  </si>
  <si>
    <t>Methan  (ohne LULUCF)</t>
  </si>
  <si>
    <t>Lachgas  (ohne LULUCF)</t>
  </si>
  <si>
    <t>Übersicht nach Treibhausgasen</t>
  </si>
  <si>
    <t>Gesamtemissionen (ohne LULUCF)</t>
  </si>
  <si>
    <t>abs.</t>
  </si>
  <si>
    <t>%</t>
  </si>
  <si>
    <t>Treibhausgas-Emissionen
[tausend Tonnen CO2-äquivalent]</t>
  </si>
  <si>
    <t>Unsicherheiten der Treibhausgasemissionen in Deutschland</t>
  </si>
  <si>
    <t>Emissionen</t>
  </si>
  <si>
    <t>Unsicherheiten</t>
  </si>
  <si>
    <t>[Mt]</t>
  </si>
  <si>
    <t>Aktivitätsraten
[%]</t>
  </si>
  <si>
    <t>Emissions-faktoren
[%]</t>
  </si>
  <si>
    <t>Emissionen
[±Mt]</t>
  </si>
  <si>
    <t>Emissionen
 [%]</t>
  </si>
  <si>
    <t>davon ETS</t>
  </si>
  <si>
    <t>davon Nicht-ETS</t>
  </si>
  <si>
    <t>Anteil ETS</t>
  </si>
  <si>
    <t>KSG-Ziel**
2020</t>
  </si>
  <si>
    <t>KSG-Ziel**
2030</t>
  </si>
  <si>
    <t>* Die Aufteilung der Emissionen weicht von der UN-Berichterstattung ab, die Gesamtemissionen sind identisch
** entsprechend der Novelle des Bundes-KSG vom 12.05.2021, Jahre 2022-2030 angepasst an Über- &amp; Unterschreitungen</t>
  </si>
  <si>
    <t>CRF 1A1</t>
  </si>
  <si>
    <t>CRF 1A3e</t>
  </si>
  <si>
    <t>CRF 1B</t>
  </si>
  <si>
    <t>CRF 1A2</t>
  </si>
  <si>
    <t>CRF 2</t>
  </si>
  <si>
    <t>CRF 1A4a</t>
  </si>
  <si>
    <t>CRF 1A4b</t>
  </si>
  <si>
    <t>CRF 1A5</t>
  </si>
  <si>
    <t>Jahr X-1 liegt für EU-Proxy zum 31.07. vor</t>
  </si>
  <si>
    <t>Treibhausgas-Emissionen des Europäischen Emissionshandels (ETS)* ab 2013
[tausend Tonnen CO2-äquivalent]</t>
  </si>
  <si>
    <t>* EU-ETS-Anteile an CRF Kategorien basierend auf Auswertung für Bericht nach Art. 21 Emissionshandelsrichtlinie, jeweils jahresspezifisch angepasste Methodik</t>
  </si>
  <si>
    <t>davon im ETS ***</t>
  </si>
  <si>
    <t>Fußnote1:</t>
  </si>
  <si>
    <t>Fußnote2:</t>
  </si>
  <si>
    <t>*** EU-ETS-Anteile an CRF Kategorien basierend auf Auswertung für Bericht nach Art. 21 Emissionshandelsrichtlinie, jeweils jahresspezifisch angepasste Methodik</t>
  </si>
  <si>
    <t>davon ETS ***</t>
  </si>
  <si>
    <t>im Sektor Energiewirtschaft des Klimaschutzgesetzes (KSG) *</t>
  </si>
  <si>
    <t>im Sektor Industrie des Klimaschutzgesetzes (KSG) *</t>
  </si>
  <si>
    <t>im Sektor Gebäude des Klimaschutzgesetzes (KSG) *</t>
  </si>
  <si>
    <t>im Sektor Verkehr des Klimaschutzgesetzes (KSG) *</t>
  </si>
  <si>
    <t>im Sektor Landwirtschaft des Klimaschutzgesetzes (KSG) *</t>
  </si>
  <si>
    <t>im Sektor Abfallwirtschaft und Sonstiges des Klimaschutzgesetzes (KSG) *</t>
  </si>
  <si>
    <t>in der Abgrenzung der Sektoren des Klimaschutzgesetzes (KSG) *</t>
  </si>
  <si>
    <t>7 - Landnutzung, Landnutzungsänderung und Forstwirtschaft</t>
  </si>
  <si>
    <t>CRF 4.A - Wälder</t>
  </si>
  <si>
    <t>CRF 4.B - Ackerland</t>
  </si>
  <si>
    <t>CRF 4.G - Holzprodukte</t>
  </si>
  <si>
    <t>Emissionen von F-Gasen [tausend Tonnen CO2-äquivalent]</t>
  </si>
  <si>
    <t>CRF 4.C - Grünland</t>
  </si>
  <si>
    <t>CRF 4.D - Feuchtgebiete</t>
  </si>
  <si>
    <t>CRF 4.E - Siedlungen</t>
  </si>
  <si>
    <t>Emissionsmengen</t>
  </si>
  <si>
    <t>aktueller Zielpfad**</t>
  </si>
  <si>
    <t>TYPE=ETS-EmB_CO2eq</t>
  </si>
  <si>
    <t>Substance=CO2</t>
  </si>
  <si>
    <t>Category=Categories~1A1</t>
  </si>
  <si>
    <t>Category=Categories~1A3e</t>
  </si>
  <si>
    <t>Category=Categories~1B</t>
  </si>
  <si>
    <t>Category=Categories~1A2</t>
  </si>
  <si>
    <t>Category=Categories~1A4a</t>
  </si>
  <si>
    <t>Category=Categories~1A4b</t>
  </si>
  <si>
    <t>Category=Categories~1A5</t>
  </si>
  <si>
    <t>Category=Categories~2_INDUSTRY</t>
  </si>
  <si>
    <t>GWP: 1</t>
  </si>
  <si>
    <t>GWP: 28</t>
  </si>
  <si>
    <t>GWP: 265</t>
  </si>
  <si>
    <t>2023 Schätzung</t>
  </si>
  <si>
    <t>Veröffentlichte Emissionen Berichtsjahr (fest außer VJS-Jahr)</t>
  </si>
  <si>
    <t>Angepasste Emissionsmengen für 2024</t>
  </si>
  <si>
    <t>Vergleich der Vorjahresschätzung für das Jahr 2023 mit den Inventardaten für das Jahr 2022</t>
  </si>
  <si>
    <t>Inventar 2022</t>
  </si>
  <si>
    <t>Vorjahresschätzung 2023</t>
  </si>
  <si>
    <t>Differenz 2023 zum Vorjahr</t>
  </si>
  <si>
    <t>0</t>
  </si>
  <si>
    <t>* Die Aufteilung der Emissionen weicht von der UN-Berichterstattung ab, die Gesamtemissionen sind identisch
** entsprechend der Novelle des Bundes-KSG vom 12.05.2021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</si>
</sst>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7">
    <numFmt numFmtId="164" formatCode="_(* #,##0.00_);_(* \(#,##0.00\);_(* &quot;-&quot;??_);_(@_)"/>
    <numFmt numFmtId="165" formatCode="yyyy"/>
    <numFmt numFmtId="166" formatCode="#,##0.0"/>
    <numFmt numFmtId="167" formatCode="0.0%"/>
    <numFmt numFmtId="168" formatCode="@\ *."/>
    <numFmt numFmtId="169" formatCode="\ \ \ \ \ \ \ \ \ \ @\ *."/>
    <numFmt numFmtId="170" formatCode="\ \ \ \ \ \ \ \ \ \ \ \ @\ *."/>
    <numFmt numFmtId="171" formatCode="\ \ \ \ \ \ \ \ \ \ \ \ @"/>
    <numFmt numFmtId="172" formatCode="\ \ \ \ \ \ \ \ \ \ \ \ \ @\ *."/>
    <numFmt numFmtId="173" formatCode="\ @\ *."/>
    <numFmt numFmtId="174" formatCode="\ @"/>
    <numFmt numFmtId="175" formatCode="\ \ @\ *."/>
    <numFmt numFmtId="176" formatCode="\ \ @"/>
    <numFmt numFmtId="177" formatCode="\ \ \ @\ *."/>
    <numFmt numFmtId="178" formatCode="\ \ \ @"/>
    <numFmt numFmtId="179" formatCode="\ \ \ \ @\ *."/>
    <numFmt numFmtId="180" formatCode="\ \ \ \ @"/>
    <numFmt numFmtId="181" formatCode="\ \ \ \ \ \ @\ *."/>
    <numFmt numFmtId="182" formatCode="\ \ \ \ \ \ @"/>
    <numFmt numFmtId="183" formatCode="\ \ \ \ \ \ \ @\ *."/>
    <numFmt numFmtId="184" formatCode="\ \ \ \ \ \ \ \ \ @\ *."/>
    <numFmt numFmtId="185" formatCode="\ \ \ \ \ \ \ \ \ @"/>
    <numFmt numFmtId="186" formatCode="#,##0.00\ &quot;Gg&quot;"/>
    <numFmt numFmtId="187" formatCode="#,##0.00\ &quot;kg&quot;"/>
    <numFmt numFmtId="188" formatCode="#,##0.00\ &quot;kt&quot;"/>
    <numFmt numFmtId="189" formatCode="#,##0.00\ &quot;Stck&quot;"/>
    <numFmt numFmtId="190" formatCode="#,##0.00\ &quot;Stk&quot;"/>
    <numFmt numFmtId="191" formatCode="#,##0.00\ &quot;T.Stk&quot;"/>
    <numFmt numFmtId="192" formatCode="#,##0.00\ &quot;TJ&quot;"/>
    <numFmt numFmtId="193" formatCode="#,##0.00\ &quot;TStk&quot;"/>
    <numFmt numFmtId="194" formatCode="_-* #,##0.00\ [$€]_-;\-* #,##0.00\ [$€]_-;_-* &quot;-&quot;??\ [$€]_-;_-@_-"/>
    <numFmt numFmtId="195" formatCode="#,##0.0000"/>
    <numFmt numFmtId="196" formatCode="&quot;Quelle: Umweltbundesamt &quot;\ dd/mm/yyyy"/>
    <numFmt numFmtId="197" formatCode="&quot;Quelle:&quot;\ @"/>
    <numFmt numFmtId="198" formatCode="\+0.0%;\-0.0%;0.0%"/>
    <numFmt numFmtId="199" formatCode="\+#,##0;\-#,##0;0"/>
    <numFmt numFmtId="200" formatCode="#,##0.00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6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name val="Arial"/>
      <family val="2"/>
    </font>
    <font>
      <i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11"/>
      <color rgb="FFFF0000"/>
      <name val="Calibri"/>
      <family val="2"/>
      <scheme val="minor"/>
    </font>
    <font>
      <sz val="9"/>
      <color indexed="8"/>
      <name val="Times New Roman"/>
      <family val="1"/>
    </font>
    <font>
      <b/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name val="Cambria"/>
      <family val="1"/>
      <scheme val="major"/>
    </font>
    <font>
      <sz val="1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sz val="7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10"/>
      <color rgb="FF080808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FFFF"/>
      <name val="Cambria"/>
      <family val="1"/>
      <scheme val="major"/>
    </font>
    <font>
      <sz val="10"/>
      <color rgb="FF080808"/>
      <name val="Cambria"/>
      <family val="1"/>
      <scheme val="major"/>
    </font>
    <font>
      <vertAlign val="subscript"/>
      <sz val="10"/>
      <color rgb="FF080808"/>
      <name val="Cambria"/>
      <family val="1"/>
      <scheme val="major"/>
    </font>
    <font>
      <b/>
      <sz val="9"/>
      <color theme="0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theme="0" tint="-0.34998626667073579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9"/>
      <color theme="0" tint="-0.14999847407452621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9"/>
      <color theme="8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sz val="8"/>
      <name val="Calibri"/>
      <family val="2"/>
      <scheme val="minor"/>
    </font>
    <font>
      <sz val="9"/>
      <color theme="1" tint="0.49998474074526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auto="1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4D4D4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theme="1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1"/>
      </left>
      <right/>
      <top/>
      <bottom/>
      <diagonal/>
    </border>
  </borders>
  <cellStyleXfs count="113">
    <xf numFmtId="0" fontId="0" fillId="0" borderId="0"/>
    <xf numFmtId="9" fontId="1" fillId="0" borderId="0" applyFont="0" applyFill="0" applyBorder="0" applyAlignment="0" applyProtection="0"/>
    <xf numFmtId="0" fontId="10" fillId="0" borderId="0"/>
    <xf numFmtId="0" fontId="10" fillId="0" borderId="0" applyFont="0" applyFill="0" applyBorder="0" applyAlignment="0" applyProtection="0">
      <alignment horizontal="left"/>
    </xf>
    <xf numFmtId="0" fontId="10" fillId="0" borderId="0" applyFont="0" applyFill="0" applyBorder="0" applyAlignment="0" applyProtection="0"/>
    <xf numFmtId="49" fontId="13" fillId="0" borderId="5" applyNumberFormat="0" applyFont="0" applyFill="0" applyBorder="0" applyProtection="0">
      <alignment horizontal="left" vertical="center" indent="2"/>
    </xf>
    <xf numFmtId="49" fontId="13" fillId="0" borderId="6" applyNumberFormat="0" applyFont="0" applyFill="0" applyBorder="0" applyProtection="0">
      <alignment horizontal="left" vertical="center" indent="5"/>
    </xf>
    <xf numFmtId="0" fontId="1" fillId="0" borderId="0"/>
    <xf numFmtId="49" fontId="14" fillId="0" borderId="5" applyNumberFormat="0" applyFill="0" applyBorder="0" applyProtection="0">
      <alignment horizontal="left" vertical="center"/>
    </xf>
    <xf numFmtId="4" fontId="14" fillId="0" borderId="7" applyFill="0" applyBorder="0" applyProtection="0">
      <alignment horizontal="right" vertical="center"/>
    </xf>
    <xf numFmtId="0" fontId="15" fillId="0" borderId="0" applyNumberFormat="0" applyFill="0" applyBorder="0" applyAlignment="0" applyProtection="0"/>
    <xf numFmtId="9" fontId="10" fillId="0" borderId="0" applyFont="0" applyFill="0" applyBorder="0" applyAlignment="0" applyProtection="0"/>
    <xf numFmtId="4" fontId="13" fillId="0" borderId="5" applyFill="0" applyBorder="0" applyProtection="0">
      <alignment horizontal="right" vertical="center"/>
    </xf>
    <xf numFmtId="0" fontId="16" fillId="5" borderId="0" applyNumberFormat="0" applyFont="0" applyBorder="0" applyAlignment="0" applyProtection="0"/>
    <xf numFmtId="168" fontId="17" fillId="0" borderId="0"/>
    <xf numFmtId="49" fontId="17" fillId="0" borderId="0"/>
    <xf numFmtId="169" fontId="17" fillId="0" borderId="0">
      <alignment horizontal="center"/>
    </xf>
    <xf numFmtId="170" fontId="17" fillId="0" borderId="0"/>
    <xf numFmtId="171" fontId="17" fillId="0" borderId="0"/>
    <xf numFmtId="172" fontId="17" fillId="0" borderId="0"/>
    <xf numFmtId="173" fontId="17" fillId="0" borderId="0"/>
    <xf numFmtId="174" fontId="18" fillId="0" borderId="0"/>
    <xf numFmtId="175" fontId="19" fillId="0" borderId="0"/>
    <xf numFmtId="176" fontId="18" fillId="0" borderId="0"/>
    <xf numFmtId="177" fontId="17" fillId="0" borderId="0"/>
    <xf numFmtId="178" fontId="17" fillId="0" borderId="0"/>
    <xf numFmtId="179" fontId="17" fillId="0" borderId="0"/>
    <xf numFmtId="180" fontId="18" fillId="0" borderId="0"/>
    <xf numFmtId="181" fontId="17" fillId="0" borderId="0">
      <alignment horizontal="center"/>
    </xf>
    <xf numFmtId="182" fontId="17" fillId="0" borderId="0">
      <alignment horizontal="center"/>
    </xf>
    <xf numFmtId="183" fontId="17" fillId="0" borderId="0">
      <alignment horizontal="center"/>
    </xf>
    <xf numFmtId="184" fontId="17" fillId="0" borderId="0">
      <alignment horizontal="center"/>
    </xf>
    <xf numFmtId="185" fontId="17" fillId="0" borderId="0">
      <alignment horizontal="center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86" fontId="10" fillId="0" borderId="8" applyFont="0" applyFill="0" applyBorder="0" applyAlignment="0" applyProtection="0">
      <alignment horizontal="left"/>
    </xf>
    <xf numFmtId="186" fontId="10" fillId="0" borderId="8" applyFont="0" applyFill="0" applyBorder="0" applyAlignment="0" applyProtection="0">
      <alignment horizontal="left"/>
    </xf>
    <xf numFmtId="187" fontId="10" fillId="0" borderId="8" applyFont="0" applyFill="0" applyBorder="0" applyAlignment="0" applyProtection="0">
      <alignment horizontal="left"/>
    </xf>
    <xf numFmtId="187" fontId="10" fillId="0" borderId="8" applyFont="0" applyFill="0" applyBorder="0" applyAlignment="0" applyProtection="0">
      <alignment horizontal="left"/>
    </xf>
    <xf numFmtId="188" fontId="10" fillId="0" borderId="8" applyFont="0" applyFill="0" applyBorder="0" applyAlignment="0" applyProtection="0">
      <alignment horizontal="left"/>
    </xf>
    <xf numFmtId="188" fontId="10" fillId="0" borderId="8" applyFont="0" applyFill="0" applyBorder="0" applyAlignment="0" applyProtection="0">
      <alignment horizontal="left"/>
    </xf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>
      <alignment horizontal="left"/>
    </xf>
    <xf numFmtId="0" fontId="10" fillId="0" borderId="0" applyFont="0" applyFill="0" applyBorder="0" applyAlignment="0" applyProtection="0">
      <alignment horizontal="left"/>
    </xf>
    <xf numFmtId="189" fontId="10" fillId="0" borderId="8" applyFont="0" applyFill="0" applyBorder="0" applyAlignment="0" applyProtection="0">
      <alignment horizontal="left"/>
    </xf>
    <xf numFmtId="189" fontId="10" fillId="0" borderId="8" applyFont="0" applyFill="0" applyBorder="0" applyAlignment="0" applyProtection="0">
      <alignment horizontal="left"/>
    </xf>
    <xf numFmtId="190" fontId="10" fillId="0" borderId="8" applyFont="0" applyFill="0" applyBorder="0" applyAlignment="0" applyProtection="0">
      <alignment horizontal="left"/>
    </xf>
    <xf numFmtId="190" fontId="10" fillId="0" borderId="8" applyFont="0" applyFill="0" applyBorder="0" applyAlignment="0" applyProtection="0">
      <alignment horizontal="left"/>
    </xf>
    <xf numFmtId="191" fontId="10" fillId="0" borderId="8" applyFont="0" applyFill="0" applyBorder="0" applyAlignment="0" applyProtection="0">
      <alignment horizontal="left"/>
    </xf>
    <xf numFmtId="191" fontId="10" fillId="0" borderId="8" applyFont="0" applyFill="0" applyBorder="0" applyAlignment="0" applyProtection="0">
      <alignment horizontal="left"/>
    </xf>
    <xf numFmtId="192" fontId="10" fillId="0" borderId="8" applyFont="0" applyFill="0" applyBorder="0" applyAlignment="0" applyProtection="0">
      <alignment horizontal="left"/>
    </xf>
    <xf numFmtId="192" fontId="10" fillId="0" borderId="8" applyFont="0" applyFill="0" applyBorder="0" applyAlignment="0" applyProtection="0">
      <alignment horizontal="left"/>
    </xf>
    <xf numFmtId="193" fontId="10" fillId="0" borderId="8" applyFont="0" applyFill="0" applyBorder="0" applyAlignment="0" applyProtection="0">
      <alignment horizontal="left"/>
    </xf>
    <xf numFmtId="193" fontId="10" fillId="0" borderId="8" applyFont="0" applyFill="0" applyBorder="0" applyAlignment="0" applyProtection="0">
      <alignment horizontal="left"/>
    </xf>
    <xf numFmtId="165" fontId="10" fillId="0" borderId="8" applyFont="0" applyFill="0" applyBorder="0" applyAlignment="0" applyProtection="0">
      <alignment horizontal="left"/>
    </xf>
    <xf numFmtId="165" fontId="10" fillId="0" borderId="8" applyFont="0" applyFill="0" applyBorder="0" applyAlignment="0" applyProtection="0">
      <alignment horizontal="left"/>
    </xf>
    <xf numFmtId="194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168" fontId="18" fillId="0" borderId="0"/>
    <xf numFmtId="0" fontId="13" fillId="0" borderId="5" applyNumberFormat="0" applyFill="0" applyAlignment="0" applyProtection="0"/>
    <xf numFmtId="0" fontId="10" fillId="0" borderId="0"/>
    <xf numFmtId="49" fontId="18" fillId="0" borderId="0"/>
    <xf numFmtId="195" fontId="13" fillId="6" borderId="5" applyNumberFormat="0" applyFont="0" applyBorder="0" applyAlignment="0" applyProtection="0">
      <alignment horizontal="right" vertical="center"/>
    </xf>
    <xf numFmtId="9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3" fillId="0" borderId="0"/>
    <xf numFmtId="0" fontId="10" fillId="0" borderId="0"/>
    <xf numFmtId="0" fontId="13" fillId="0" borderId="0"/>
    <xf numFmtId="0" fontId="21" fillId="0" borderId="0" applyNumberFormat="0">
      <alignment horizontal="right"/>
    </xf>
    <xf numFmtId="164" fontId="10" fillId="0" borderId="0" applyFont="0" applyFill="0" applyBorder="0" applyAlignment="0" applyProtection="0"/>
    <xf numFmtId="0" fontId="10" fillId="15" borderId="0" applyNumberFormat="0" applyFont="0" applyBorder="0" applyAlignment="0" applyProtection="0"/>
    <xf numFmtId="0" fontId="10" fillId="0" borderId="0"/>
    <xf numFmtId="0" fontId="10" fillId="0" borderId="23"/>
    <xf numFmtId="4" fontId="10" fillId="0" borderId="0"/>
    <xf numFmtId="0" fontId="10" fillId="15" borderId="0" applyNumberFormat="0" applyFont="0" applyBorder="0" applyAlignment="0" applyProtection="0"/>
    <xf numFmtId="0" fontId="10" fillId="0" borderId="0" applyNumberFormat="0" applyFont="0" applyFill="0" applyBorder="0" applyProtection="0">
      <alignment horizontal="left" vertical="center" indent="5"/>
    </xf>
    <xf numFmtId="0" fontId="10" fillId="0" borderId="0" applyNumberFormat="0" applyFont="0" applyFill="0" applyBorder="0" applyProtection="0">
      <alignment horizontal="left" vertical="center" indent="2"/>
    </xf>
    <xf numFmtId="0" fontId="10" fillId="0" borderId="0" applyNumberFormat="0" applyFont="0" applyFill="0" applyBorder="0" applyProtection="0">
      <alignment horizontal="left" vertical="center" indent="5"/>
    </xf>
    <xf numFmtId="0" fontId="14" fillId="8" borderId="0" applyBorder="0" applyAlignment="0"/>
    <xf numFmtId="0" fontId="13" fillId="8" borderId="0" applyBorder="0">
      <alignment horizontal="right" vertical="center"/>
    </xf>
    <xf numFmtId="0" fontId="13" fillId="16" borderId="0" applyBorder="0">
      <alignment horizontal="right" vertical="center"/>
    </xf>
    <xf numFmtId="0" fontId="13" fillId="16" borderId="0" applyBorder="0">
      <alignment horizontal="right" vertical="center"/>
    </xf>
    <xf numFmtId="0" fontId="21" fillId="16" borderId="5">
      <alignment horizontal="right" vertical="center"/>
    </xf>
    <xf numFmtId="0" fontId="42" fillId="16" borderId="5">
      <alignment horizontal="right" vertical="center"/>
    </xf>
    <xf numFmtId="0" fontId="21" fillId="17" borderId="5">
      <alignment horizontal="right" vertical="center"/>
    </xf>
    <xf numFmtId="0" fontId="21" fillId="17" borderId="5">
      <alignment horizontal="right" vertical="center"/>
    </xf>
    <xf numFmtId="0" fontId="21" fillId="17" borderId="24">
      <alignment horizontal="right" vertical="center"/>
    </xf>
    <xf numFmtId="0" fontId="21" fillId="17" borderId="6">
      <alignment horizontal="right" vertical="center"/>
    </xf>
    <xf numFmtId="0" fontId="21" fillId="17" borderId="25">
      <alignment horizontal="right" vertical="center"/>
    </xf>
    <xf numFmtId="0" fontId="13" fillId="17" borderId="26">
      <alignment horizontal="left" vertical="center" wrapText="1" indent="2"/>
    </xf>
    <xf numFmtId="0" fontId="13" fillId="0" borderId="26">
      <alignment horizontal="left" vertical="center" wrapText="1" indent="2"/>
    </xf>
    <xf numFmtId="0" fontId="13" fillId="16" borderId="6">
      <alignment horizontal="left" vertical="center"/>
    </xf>
    <xf numFmtId="0" fontId="21" fillId="0" borderId="27">
      <alignment horizontal="left" vertical="top" wrapText="1"/>
    </xf>
    <xf numFmtId="0" fontId="13" fillId="0" borderId="0" applyBorder="0">
      <alignment horizontal="right" vertical="center"/>
    </xf>
    <xf numFmtId="0" fontId="13" fillId="0" borderId="5">
      <alignment horizontal="right" vertical="center"/>
    </xf>
    <xf numFmtId="1" fontId="43" fillId="16" borderId="0" applyBorder="0">
      <alignment horizontal="right" vertical="center"/>
    </xf>
    <xf numFmtId="0" fontId="10" fillId="18" borderId="5"/>
    <xf numFmtId="0" fontId="10" fillId="0" borderId="0"/>
    <xf numFmtId="4" fontId="13" fillId="0" borderId="0" applyFill="0" applyBorder="0" applyProtection="0">
      <alignment horizontal="right" vertical="center"/>
    </xf>
    <xf numFmtId="0" fontId="14" fillId="0" borderId="0" applyNumberFormat="0" applyFill="0" applyBorder="0" applyProtection="0">
      <alignment horizontal="left" vertical="center"/>
    </xf>
    <xf numFmtId="0" fontId="10" fillId="15" borderId="0" applyNumberFormat="0" applyFont="0" applyBorder="0" applyAlignment="0" applyProtection="0"/>
    <xf numFmtId="4" fontId="10" fillId="0" borderId="0"/>
    <xf numFmtId="0" fontId="13" fillId="15" borderId="5"/>
    <xf numFmtId="0" fontId="44" fillId="0" borderId="0" applyNumberFormat="0" applyFill="0" applyBorder="0" applyAlignment="0" applyProtection="0"/>
    <xf numFmtId="4" fontId="10" fillId="0" borderId="0"/>
    <xf numFmtId="0" fontId="1" fillId="0" borderId="0"/>
    <xf numFmtId="4" fontId="10" fillId="0" borderId="0"/>
    <xf numFmtId="164" fontId="10" fillId="0" borderId="0" applyFont="0" applyFill="0" applyBorder="0" applyAlignment="0" applyProtection="0"/>
  </cellStyleXfs>
  <cellXfs count="204">
    <xf numFmtId="0" fontId="0" fillId="0" borderId="0" xfId="0"/>
    <xf numFmtId="0" fontId="3" fillId="2" borderId="0" xfId="0" applyFont="1" applyFill="1" applyBorder="1" applyAlignment="1">
      <alignment horizontal="left" vertical="top"/>
    </xf>
    <xf numFmtId="0" fontId="0" fillId="2" borderId="0" xfId="0" applyFont="1" applyFill="1"/>
    <xf numFmtId="0" fontId="4" fillId="2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/>
    </xf>
    <xf numFmtId="165" fontId="5" fillId="3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2" fillId="2" borderId="0" xfId="0" applyFont="1" applyFill="1"/>
    <xf numFmtId="0" fontId="3" fillId="2" borderId="0" xfId="0" applyFont="1" applyFill="1" applyBorder="1" applyAlignment="1">
      <alignment horizontal="center" vertical="top"/>
    </xf>
    <xf numFmtId="0" fontId="8" fillId="2" borderId="0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3" fillId="4" borderId="3" xfId="0" applyFont="1" applyFill="1" applyBorder="1" applyAlignment="1">
      <alignment horizontal="left" vertical="center" wrapText="1" indent="2"/>
    </xf>
    <xf numFmtId="0" fontId="3" fillId="2" borderId="3" xfId="0" applyFont="1" applyFill="1" applyBorder="1" applyAlignment="1">
      <alignment horizontal="left" vertical="center" wrapText="1" indent="2"/>
    </xf>
    <xf numFmtId="0" fontId="6" fillId="2" borderId="3" xfId="0" applyFont="1" applyFill="1" applyBorder="1" applyAlignment="1">
      <alignment horizontal="center" vertical="center" wrapText="1"/>
    </xf>
    <xf numFmtId="166" fontId="6" fillId="2" borderId="4" xfId="0" applyNumberFormat="1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 indent="2"/>
    </xf>
    <xf numFmtId="0" fontId="4" fillId="2" borderId="0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left" vertical="center" wrapText="1" indent="2"/>
    </xf>
    <xf numFmtId="3" fontId="6" fillId="4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3" fillId="4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0" fontId="12" fillId="2" borderId="0" xfId="0" applyFont="1" applyFill="1"/>
    <xf numFmtId="167" fontId="6" fillId="4" borderId="4" xfId="1" applyNumberFormat="1" applyFont="1" applyFill="1" applyBorder="1" applyAlignment="1">
      <alignment horizontal="right" vertical="center"/>
    </xf>
    <xf numFmtId="167" fontId="6" fillId="2" borderId="4" xfId="1" applyNumberFormat="1" applyFont="1" applyFill="1" applyBorder="1" applyAlignment="1">
      <alignment horizontal="right" vertical="center"/>
    </xf>
    <xf numFmtId="167" fontId="3" fillId="4" borderId="4" xfId="1" applyNumberFormat="1" applyFont="1" applyFill="1" applyBorder="1" applyAlignment="1">
      <alignment horizontal="right" vertical="center"/>
    </xf>
    <xf numFmtId="167" fontId="3" fillId="2" borderId="4" xfId="1" applyNumberFormat="1" applyFont="1" applyFill="1" applyBorder="1" applyAlignment="1">
      <alignment horizontal="right" vertical="center"/>
    </xf>
    <xf numFmtId="0" fontId="6" fillId="7" borderId="3" xfId="0" applyFont="1" applyFill="1" applyBorder="1" applyAlignment="1">
      <alignment horizontal="left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2" fillId="0" borderId="0" xfId="0" applyFont="1" applyFill="1"/>
    <xf numFmtId="2" fontId="23" fillId="0" borderId="0" xfId="72" applyNumberFormat="1" applyFont="1" applyAlignment="1" applyProtection="1">
      <alignment vertical="center"/>
      <protection locked="0"/>
    </xf>
    <xf numFmtId="0" fontId="22" fillId="0" borderId="0" xfId="0" applyFont="1" applyFill="1"/>
    <xf numFmtId="0" fontId="0" fillId="0" borderId="0" xfId="0" applyFont="1" applyFill="1"/>
    <xf numFmtId="0" fontId="25" fillId="0" borderId="0" xfId="71" applyFont="1" applyBorder="1"/>
    <xf numFmtId="0" fontId="25" fillId="0" borderId="0" xfId="71" applyFont="1"/>
    <xf numFmtId="0" fontId="3" fillId="0" borderId="0" xfId="71" applyFont="1" applyBorder="1" applyAlignment="1"/>
    <xf numFmtId="0" fontId="27" fillId="0" borderId="0" xfId="71" applyFont="1" applyBorder="1" applyAlignment="1"/>
    <xf numFmtId="0" fontId="25" fillId="4" borderId="12" xfId="71" applyFont="1" applyFill="1" applyBorder="1" applyProtection="1"/>
    <xf numFmtId="0" fontId="25" fillId="4" borderId="0" xfId="71" applyFont="1" applyFill="1" applyBorder="1" applyProtection="1"/>
    <xf numFmtId="0" fontId="3" fillId="4" borderId="0" xfId="71" applyFont="1" applyFill="1" applyBorder="1" applyProtection="1"/>
    <xf numFmtId="0" fontId="25" fillId="4" borderId="11" xfId="71" applyFont="1" applyFill="1" applyBorder="1" applyProtection="1"/>
    <xf numFmtId="0" fontId="6" fillId="0" borderId="0" xfId="71" applyFont="1" applyBorder="1" applyAlignment="1"/>
    <xf numFmtId="0" fontId="25" fillId="4" borderId="12" xfId="71" applyFont="1" applyFill="1" applyBorder="1"/>
    <xf numFmtId="0" fontId="25" fillId="4" borderId="0" xfId="71" applyFont="1" applyFill="1" applyBorder="1"/>
    <xf numFmtId="0" fontId="25" fillId="4" borderId="11" xfId="71" applyFont="1" applyFill="1" applyBorder="1"/>
    <xf numFmtId="0" fontId="3" fillId="0" borderId="0" xfId="71" applyFont="1" applyBorder="1" applyAlignment="1">
      <alignment horizontal="right" indent="1"/>
    </xf>
    <xf numFmtId="0" fontId="3" fillId="4" borderId="0" xfId="71" applyFont="1" applyFill="1" applyBorder="1"/>
    <xf numFmtId="0" fontId="25" fillId="12" borderId="0" xfId="71" applyFont="1" applyFill="1" applyBorder="1"/>
    <xf numFmtId="0" fontId="3" fillId="12" borderId="0" xfId="71" applyFont="1" applyFill="1" applyBorder="1" applyAlignment="1">
      <alignment horizontal="right" indent="1"/>
    </xf>
    <xf numFmtId="0" fontId="25" fillId="12" borderId="0" xfId="71" applyFont="1" applyFill="1" applyBorder="1" applyProtection="1"/>
    <xf numFmtId="0" fontId="3" fillId="12" borderId="0" xfId="71" applyFont="1" applyFill="1" applyBorder="1" applyAlignment="1" applyProtection="1">
      <alignment horizontal="right" indent="1"/>
    </xf>
    <xf numFmtId="0" fontId="25" fillId="4" borderId="10" xfId="71" applyFont="1" applyFill="1" applyBorder="1"/>
    <xf numFmtId="0" fontId="25" fillId="4" borderId="15" xfId="71" applyFont="1" applyFill="1" applyBorder="1"/>
    <xf numFmtId="0" fontId="25" fillId="4" borderId="9" xfId="71" applyFont="1" applyFill="1" applyBorder="1"/>
    <xf numFmtId="0" fontId="28" fillId="12" borderId="0" xfId="71" applyFont="1" applyFill="1" applyBorder="1" applyAlignment="1" applyProtection="1">
      <alignment horizontal="left" vertical="top" wrapText="1"/>
    </xf>
    <xf numFmtId="0" fontId="3" fillId="12" borderId="0" xfId="71" applyFont="1" applyFill="1" applyBorder="1"/>
    <xf numFmtId="0" fontId="25" fillId="12" borderId="0" xfId="71" applyFont="1" applyFill="1" applyBorder="1" applyAlignment="1">
      <alignment vertical="center"/>
    </xf>
    <xf numFmtId="0" fontId="28" fillId="12" borderId="0" xfId="71" applyFont="1" applyFill="1" applyBorder="1" applyAlignment="1">
      <alignment vertical="center"/>
    </xf>
    <xf numFmtId="197" fontId="7" fillId="12" borderId="0" xfId="71" applyNumberFormat="1" applyFont="1" applyFill="1" applyBorder="1" applyAlignment="1">
      <alignment vertical="top" wrapText="1"/>
    </xf>
    <xf numFmtId="0" fontId="7" fillId="12" borderId="0" xfId="71" applyFont="1" applyFill="1" applyBorder="1" applyAlignment="1">
      <alignment vertical="top"/>
    </xf>
    <xf numFmtId="2" fontId="31" fillId="0" borderId="0" xfId="72" applyNumberFormat="1" applyFont="1" applyAlignment="1" applyProtection="1">
      <alignment vertical="center"/>
      <protection locked="0"/>
    </xf>
    <xf numFmtId="2" fontId="31" fillId="0" borderId="0" xfId="72" applyNumberFormat="1" applyFont="1" applyAlignment="1" applyProtection="1">
      <alignment vertical="top"/>
      <protection locked="0"/>
    </xf>
    <xf numFmtId="0" fontId="4" fillId="0" borderId="0" xfId="0" applyFont="1" applyFill="1" applyBorder="1" applyAlignment="1">
      <alignment horizontal="left" vertical="top"/>
    </xf>
    <xf numFmtId="0" fontId="29" fillId="11" borderId="2" xfId="0" applyFont="1" applyFill="1" applyBorder="1" applyAlignment="1">
      <alignment horizontal="center" vertical="center" wrapText="1"/>
    </xf>
    <xf numFmtId="0" fontId="29" fillId="11" borderId="1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right" vertical="center" wrapText="1" indent="3"/>
    </xf>
    <xf numFmtId="3" fontId="3" fillId="0" borderId="4" xfId="0" applyNumberFormat="1" applyFont="1" applyFill="1" applyBorder="1" applyAlignment="1">
      <alignment horizontal="right" vertical="center" wrapText="1" indent="3"/>
    </xf>
    <xf numFmtId="4" fontId="3" fillId="10" borderId="4" xfId="0" applyNumberFormat="1" applyFont="1" applyFill="1" applyBorder="1" applyAlignment="1">
      <alignment horizontal="right" vertical="center" wrapText="1" indent="3"/>
    </xf>
    <xf numFmtId="3" fontId="3" fillId="10" borderId="4" xfId="0" applyNumberFormat="1" applyFont="1" applyFill="1" applyBorder="1" applyAlignment="1">
      <alignment horizontal="right" vertical="center" wrapText="1" indent="3"/>
    </xf>
    <xf numFmtId="4" fontId="6" fillId="10" borderId="4" xfId="0" applyNumberFormat="1" applyFont="1" applyFill="1" applyBorder="1" applyAlignment="1">
      <alignment horizontal="right" vertical="center" wrapText="1" indent="3"/>
    </xf>
    <xf numFmtId="3" fontId="6" fillId="10" borderId="4" xfId="0" applyNumberFormat="1" applyFont="1" applyFill="1" applyBorder="1" applyAlignment="1">
      <alignment horizontal="right" vertical="center" wrapText="1" indent="3"/>
    </xf>
    <xf numFmtId="0" fontId="35" fillId="14" borderId="1" xfId="0" applyFont="1" applyFill="1" applyBorder="1" applyAlignment="1">
      <alignment horizontal="left" vertical="center" wrapText="1"/>
    </xf>
    <xf numFmtId="0" fontId="36" fillId="2" borderId="0" xfId="0" applyFont="1" applyFill="1"/>
    <xf numFmtId="0" fontId="36" fillId="2" borderId="0" xfId="0" applyFont="1" applyFill="1" applyAlignment="1">
      <alignment horizontal="center"/>
    </xf>
    <xf numFmtId="166" fontId="6" fillId="4" borderId="4" xfId="0" applyNumberFormat="1" applyFont="1" applyFill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22" fillId="0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top"/>
    </xf>
    <xf numFmtId="0" fontId="37" fillId="2" borderId="0" xfId="0" applyFont="1" applyFill="1"/>
    <xf numFmtId="0" fontId="38" fillId="2" borderId="0" xfId="0" applyFont="1" applyFill="1"/>
    <xf numFmtId="0" fontId="0" fillId="2" borderId="0" xfId="0" applyFont="1" applyFill="1"/>
    <xf numFmtId="0" fontId="3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 indent="2"/>
    </xf>
    <xf numFmtId="3" fontId="3" fillId="4" borderId="4" xfId="0" applyNumberFormat="1" applyFont="1" applyFill="1" applyBorder="1" applyAlignment="1">
      <alignment horizontal="right" vertical="center"/>
    </xf>
    <xf numFmtId="167" fontId="3" fillId="4" borderId="4" xfId="1" applyNumberFormat="1" applyFont="1" applyFill="1" applyBorder="1" applyAlignment="1">
      <alignment horizontal="right" vertical="center"/>
    </xf>
    <xf numFmtId="0" fontId="28" fillId="12" borderId="0" xfId="71" applyFont="1" applyFill="1" applyBorder="1" applyAlignment="1" applyProtection="1">
      <alignment horizontal="left" vertical="top" wrapText="1"/>
    </xf>
    <xf numFmtId="0" fontId="28" fillId="12" borderId="0" xfId="71" applyFont="1" applyFill="1" applyBorder="1" applyAlignment="1" applyProtection="1">
      <alignment horizontal="left" vertical="top" wrapText="1"/>
    </xf>
    <xf numFmtId="0" fontId="33" fillId="12" borderId="12" xfId="0" applyFont="1" applyFill="1" applyBorder="1" applyAlignment="1" applyProtection="1">
      <alignment horizontal="left" vertical="center" wrapText="1"/>
      <protection locked="0"/>
    </xf>
    <xf numFmtId="0" fontId="33" fillId="12" borderId="0" xfId="0" applyFont="1" applyFill="1" applyBorder="1" applyAlignment="1" applyProtection="1">
      <alignment horizontal="left" vertical="center" wrapText="1"/>
      <protection locked="0"/>
    </xf>
    <xf numFmtId="0" fontId="36" fillId="0" borderId="0" xfId="0" applyFont="1" applyFill="1" applyAlignment="1">
      <alignment horizontal="left" vertical="center" wrapText="1"/>
    </xf>
    <xf numFmtId="196" fontId="24" fillId="9" borderId="12" xfId="71" applyNumberFormat="1" applyFont="1" applyFill="1" applyBorder="1" applyAlignment="1" applyProtection="1">
      <alignment horizontal="left" vertical="center" wrapText="1"/>
      <protection hidden="1"/>
    </xf>
    <xf numFmtId="196" fontId="24" fillId="9" borderId="0" xfId="71" applyNumberFormat="1" applyFont="1" applyFill="1" applyBorder="1" applyAlignment="1" applyProtection="1">
      <alignment horizontal="left" vertical="center" wrapText="1"/>
      <protection hidden="1"/>
    </xf>
    <xf numFmtId="166" fontId="3" fillId="2" borderId="4" xfId="0" applyNumberFormat="1" applyFont="1" applyFill="1" applyBorder="1" applyAlignment="1">
      <alignment horizontal="right" vertical="center"/>
    </xf>
    <xf numFmtId="166" fontId="3" fillId="4" borderId="4" xfId="0" applyNumberFormat="1" applyFont="1" applyFill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horizontal="left" vertical="center" wrapText="1" indent="3"/>
    </xf>
    <xf numFmtId="4" fontId="3" fillId="10" borderId="4" xfId="0" applyNumberFormat="1" applyFont="1" applyFill="1" applyBorder="1" applyAlignment="1">
      <alignment horizontal="left" vertical="center" wrapText="1" indent="3"/>
    </xf>
    <xf numFmtId="4" fontId="6" fillId="10" borderId="4" xfId="0" applyNumberFormat="1" applyFont="1" applyFill="1" applyBorder="1" applyAlignment="1">
      <alignment horizontal="left" vertical="center" wrapText="1" indent="3"/>
    </xf>
    <xf numFmtId="4" fontId="6" fillId="0" borderId="4" xfId="0" applyNumberFormat="1" applyFont="1" applyFill="1" applyBorder="1" applyAlignment="1">
      <alignment horizontal="left" vertical="center" wrapText="1" indent="3"/>
    </xf>
    <xf numFmtId="4" fontId="6" fillId="0" borderId="4" xfId="0" applyNumberFormat="1" applyFont="1" applyFill="1" applyBorder="1" applyAlignment="1">
      <alignment horizontal="right" vertical="center" wrapText="1" indent="3"/>
    </xf>
    <xf numFmtId="3" fontId="6" fillId="0" borderId="4" xfId="0" applyNumberFormat="1" applyFont="1" applyFill="1" applyBorder="1" applyAlignment="1">
      <alignment horizontal="right" vertical="center" wrapText="1" indent="3"/>
    </xf>
    <xf numFmtId="0" fontId="33" fillId="12" borderId="0" xfId="0" applyFont="1" applyFill="1" applyBorder="1" applyAlignment="1" applyProtection="1">
      <alignment vertical="center"/>
      <protection locked="0"/>
    </xf>
    <xf numFmtId="0" fontId="30" fillId="12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/>
    <xf numFmtId="0" fontId="33" fillId="12" borderId="0" xfId="0" applyFont="1" applyFill="1" applyBorder="1" applyAlignment="1" applyProtection="1">
      <protection locked="0"/>
    </xf>
    <xf numFmtId="0" fontId="30" fillId="12" borderId="0" xfId="0" applyFont="1" applyFill="1" applyBorder="1" applyAlignment="1" applyProtection="1">
      <protection locked="0"/>
    </xf>
    <xf numFmtId="0" fontId="32" fillId="13" borderId="12" xfId="0" applyFont="1" applyFill="1" applyBorder="1" applyAlignment="1">
      <alignment horizontal="right" vertical="center"/>
    </xf>
    <xf numFmtId="0" fontId="32" fillId="13" borderId="10" xfId="0" applyFont="1" applyFill="1" applyBorder="1" applyAlignment="1">
      <alignment horizontal="right" vertical="center"/>
    </xf>
    <xf numFmtId="0" fontId="33" fillId="12" borderId="0" xfId="0" applyFont="1" applyFill="1" applyBorder="1" applyAlignment="1" applyProtection="1">
      <alignment vertical="center" wrapText="1"/>
      <protection locked="0"/>
    </xf>
    <xf numFmtId="0" fontId="3" fillId="2" borderId="3" xfId="0" applyFont="1" applyFill="1" applyBorder="1" applyAlignment="1">
      <alignment horizontal="left" vertical="center" wrapText="1" indent="1"/>
    </xf>
    <xf numFmtId="0" fontId="3" fillId="4" borderId="3" xfId="0" applyFont="1" applyFill="1" applyBorder="1" applyAlignment="1">
      <alignment horizontal="left" vertical="center" wrapText="1" indent="1"/>
    </xf>
    <xf numFmtId="0" fontId="3" fillId="7" borderId="3" xfId="0" applyFont="1" applyFill="1" applyBorder="1" applyAlignment="1">
      <alignment horizontal="left" vertical="center" wrapText="1" indent="1"/>
    </xf>
    <xf numFmtId="198" fontId="6" fillId="2" borderId="4" xfId="0" applyNumberFormat="1" applyFont="1" applyFill="1" applyBorder="1" applyAlignment="1">
      <alignment horizontal="right" vertical="center"/>
    </xf>
    <xf numFmtId="198" fontId="6" fillId="4" borderId="4" xfId="1" applyNumberFormat="1" applyFont="1" applyFill="1" applyBorder="1" applyAlignment="1">
      <alignment horizontal="right" vertical="center"/>
    </xf>
    <xf numFmtId="199" fontId="6" fillId="2" borderId="4" xfId="0" applyNumberFormat="1" applyFont="1" applyFill="1" applyBorder="1" applyAlignment="1">
      <alignment horizontal="right" vertical="center"/>
    </xf>
    <xf numFmtId="199" fontId="6" fillId="4" borderId="4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top" wrapText="1"/>
    </xf>
    <xf numFmtId="0" fontId="2" fillId="0" borderId="0" xfId="0" applyFont="1"/>
    <xf numFmtId="0" fontId="6" fillId="2" borderId="0" xfId="0" applyFont="1" applyFill="1" applyBorder="1" applyAlignment="1">
      <alignment horizontal="left" vertical="center" wrapText="1" indent="2"/>
    </xf>
    <xf numFmtId="3" fontId="6" fillId="2" borderId="15" xfId="0" applyNumberFormat="1" applyFont="1" applyFill="1" applyBorder="1" applyAlignment="1">
      <alignment horizontal="right" vertical="center"/>
    </xf>
    <xf numFmtId="0" fontId="0" fillId="2" borderId="0" xfId="0" applyFont="1" applyFill="1" applyBorder="1"/>
    <xf numFmtId="0" fontId="5" fillId="3" borderId="18" xfId="0" applyFont="1" applyFill="1" applyBorder="1" applyAlignment="1">
      <alignment horizontal="left" vertical="center" wrapText="1"/>
    </xf>
    <xf numFmtId="165" fontId="5" fillId="3" borderId="2" xfId="0" applyNumberFormat="1" applyFont="1" applyFill="1" applyBorder="1" applyAlignment="1">
      <alignment horizontal="center" wrapText="1"/>
    </xf>
    <xf numFmtId="165" fontId="39" fillId="3" borderId="2" xfId="0" applyNumberFormat="1" applyFont="1" applyFill="1" applyBorder="1" applyAlignment="1">
      <alignment horizontal="center" wrapText="1"/>
    </xf>
    <xf numFmtId="166" fontId="40" fillId="4" borderId="4" xfId="0" applyNumberFormat="1" applyFont="1" applyFill="1" applyBorder="1" applyAlignment="1">
      <alignment horizontal="right" vertical="center"/>
    </xf>
    <xf numFmtId="166" fontId="40" fillId="2" borderId="4" xfId="0" applyNumberFormat="1" applyFont="1" applyFill="1" applyBorder="1" applyAlignment="1">
      <alignment horizontal="right" vertical="center"/>
    </xf>
    <xf numFmtId="0" fontId="6" fillId="2" borderId="21" xfId="0" applyFont="1" applyFill="1" applyBorder="1" applyAlignment="1">
      <alignment horizontal="left" vertical="center" wrapText="1"/>
    </xf>
    <xf numFmtId="3" fontId="6" fillId="2" borderId="22" xfId="0" applyNumberFormat="1" applyFont="1" applyFill="1" applyBorder="1" applyAlignment="1">
      <alignment horizontal="right" vertical="center"/>
    </xf>
    <xf numFmtId="166" fontId="40" fillId="2" borderId="22" xfId="0" applyNumberFormat="1" applyFont="1" applyFill="1" applyBorder="1" applyAlignment="1">
      <alignment horizontal="right" vertical="center"/>
    </xf>
    <xf numFmtId="166" fontId="6" fillId="2" borderId="22" xfId="0" applyNumberFormat="1" applyFont="1" applyFill="1" applyBorder="1" applyAlignment="1">
      <alignment horizontal="right" vertical="center"/>
    </xf>
    <xf numFmtId="3" fontId="41" fillId="0" borderId="4" xfId="0" applyNumberFormat="1" applyFont="1" applyFill="1" applyBorder="1" applyAlignment="1">
      <alignment horizontal="right" vertical="center" wrapText="1" indent="3"/>
    </xf>
    <xf numFmtId="3" fontId="41" fillId="10" borderId="4" xfId="0" applyNumberFormat="1" applyFont="1" applyFill="1" applyBorder="1" applyAlignment="1">
      <alignment horizontal="right" vertical="center" wrapText="1" indent="3"/>
    </xf>
    <xf numFmtId="166" fontId="6" fillId="2" borderId="4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3" fillId="4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left" vertical="center" wrapText="1" indent="2"/>
    </xf>
    <xf numFmtId="3" fontId="11" fillId="2" borderId="4" xfId="0" applyNumberFormat="1" applyFont="1" applyFill="1" applyBorder="1" applyAlignment="1">
      <alignment horizontal="right" vertical="center"/>
    </xf>
    <xf numFmtId="167" fontId="11" fillId="2" borderId="4" xfId="1" applyNumberFormat="1" applyFont="1" applyFill="1" applyBorder="1" applyAlignment="1">
      <alignment horizontal="right" vertical="center"/>
    </xf>
    <xf numFmtId="0" fontId="0" fillId="0" borderId="0" xfId="0"/>
    <xf numFmtId="0" fontId="0" fillId="2" borderId="0" xfId="0" applyFont="1" applyFill="1"/>
    <xf numFmtId="0" fontId="5" fillId="3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/>
    </xf>
    <xf numFmtId="165" fontId="5" fillId="3" borderId="2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166" fontId="6" fillId="2" borderId="4" xfId="0" applyNumberFormat="1" applyFont="1" applyFill="1" applyBorder="1" applyAlignment="1">
      <alignment horizontal="right" vertical="center"/>
    </xf>
    <xf numFmtId="3" fontId="6" fillId="4" borderId="4" xfId="0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right" vertical="center"/>
    </xf>
    <xf numFmtId="3" fontId="3" fillId="4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0" fontId="6" fillId="7" borderId="3" xfId="0" applyFont="1" applyFill="1" applyBorder="1" applyAlignment="1">
      <alignment horizontal="left" vertical="center" wrapText="1"/>
    </xf>
    <xf numFmtId="166" fontId="6" fillId="4" borderId="4" xfId="0" applyNumberFormat="1" applyFont="1" applyFill="1" applyBorder="1" applyAlignment="1">
      <alignment horizontal="right" vertical="center"/>
    </xf>
    <xf numFmtId="166" fontId="3" fillId="2" borderId="4" xfId="0" applyNumberFormat="1" applyFont="1" applyFill="1" applyBorder="1" applyAlignment="1">
      <alignment horizontal="right" vertical="center"/>
    </xf>
    <xf numFmtId="166" fontId="3" fillId="4" borderId="4" xfId="0" applyNumberFormat="1" applyFont="1" applyFill="1" applyBorder="1" applyAlignment="1">
      <alignment horizontal="right" vertical="center"/>
    </xf>
    <xf numFmtId="3" fontId="11" fillId="4" borderId="4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 wrapText="1"/>
    </xf>
    <xf numFmtId="0" fontId="45" fillId="2" borderId="3" xfId="0" applyFont="1" applyFill="1" applyBorder="1" applyAlignment="1">
      <alignment horizontal="center" vertical="center" wrapText="1"/>
    </xf>
    <xf numFmtId="166" fontId="46" fillId="2" borderId="4" xfId="0" applyNumberFormat="1" applyFont="1" applyFill="1" applyBorder="1" applyAlignment="1">
      <alignment horizontal="right" vertical="center"/>
    </xf>
    <xf numFmtId="0" fontId="45" fillId="4" borderId="3" xfId="0" applyFont="1" applyFill="1" applyBorder="1" applyAlignment="1">
      <alignment horizontal="center" vertical="center" wrapText="1"/>
    </xf>
    <xf numFmtId="166" fontId="46" fillId="4" borderId="4" xfId="0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top" wrapText="1"/>
    </xf>
    <xf numFmtId="0" fontId="33" fillId="12" borderId="12" xfId="0" applyFont="1" applyFill="1" applyBorder="1" applyAlignment="1" applyProtection="1">
      <alignment horizontal="left" vertical="center" wrapText="1"/>
      <protection locked="0"/>
    </xf>
    <xf numFmtId="0" fontId="33" fillId="12" borderId="0" xfId="0" applyFont="1" applyFill="1" applyBorder="1" applyAlignment="1" applyProtection="1">
      <alignment horizontal="left" vertical="center" wrapText="1"/>
      <protection locked="0"/>
    </xf>
    <xf numFmtId="165" fontId="5" fillId="3" borderId="17" xfId="0" applyNumberFormat="1" applyFont="1" applyFill="1" applyBorder="1" applyAlignment="1">
      <alignment horizontal="center" vertical="center" wrapText="1"/>
    </xf>
    <xf numFmtId="3" fontId="6" fillId="2" borderId="28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left" vertical="center"/>
    </xf>
    <xf numFmtId="0" fontId="38" fillId="2" borderId="0" xfId="0" applyFont="1" applyFill="1" applyAlignment="1">
      <alignment horizontal="center" vertical="top"/>
    </xf>
    <xf numFmtId="0" fontId="38" fillId="2" borderId="0" xfId="0" applyFont="1" applyFill="1" applyAlignment="1">
      <alignment horizontal="center" vertical="top" wrapText="1"/>
    </xf>
    <xf numFmtId="0" fontId="38" fillId="0" borderId="0" xfId="0" applyFont="1" applyBorder="1" applyAlignment="1">
      <alignment horizontal="center" vertical="top"/>
    </xf>
    <xf numFmtId="165" fontId="0" fillId="2" borderId="0" xfId="0" applyNumberFormat="1" applyFont="1" applyFill="1"/>
    <xf numFmtId="165" fontId="6" fillId="2" borderId="3" xfId="0" applyNumberFormat="1" applyFont="1" applyFill="1" applyBorder="1" applyAlignment="1">
      <alignment horizontal="left" vertical="center"/>
    </xf>
    <xf numFmtId="165" fontId="6" fillId="2" borderId="3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right" vertical="center"/>
    </xf>
    <xf numFmtId="200" fontId="6" fillId="4" borderId="4" xfId="0" applyNumberFormat="1" applyFont="1" applyFill="1" applyBorder="1" applyAlignment="1">
      <alignment horizontal="right" vertical="center"/>
    </xf>
    <xf numFmtId="200" fontId="6" fillId="2" borderId="4" xfId="0" applyNumberFormat="1" applyFont="1" applyFill="1" applyBorder="1" applyAlignment="1">
      <alignment horizontal="right" vertical="center"/>
    </xf>
    <xf numFmtId="165" fontId="5" fillId="3" borderId="17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textRotation="90" wrapText="1"/>
    </xf>
    <xf numFmtId="0" fontId="26" fillId="13" borderId="14" xfId="71" applyFont="1" applyFill="1" applyBorder="1" applyAlignment="1">
      <alignment horizontal="center" vertical="center"/>
    </xf>
    <xf numFmtId="0" fontId="26" fillId="13" borderId="13" xfId="71" applyFont="1" applyFill="1" applyBorder="1" applyAlignment="1">
      <alignment horizontal="center" vertical="center"/>
    </xf>
    <xf numFmtId="0" fontId="26" fillId="13" borderId="16" xfId="71" applyFont="1" applyFill="1" applyBorder="1" applyAlignment="1">
      <alignment horizontal="center" vertical="center"/>
    </xf>
    <xf numFmtId="0" fontId="28" fillId="12" borderId="0" xfId="71" applyFont="1" applyFill="1" applyBorder="1" applyAlignment="1" applyProtection="1">
      <alignment horizontal="left" vertical="top" wrapText="1"/>
    </xf>
    <xf numFmtId="0" fontId="33" fillId="12" borderId="12" xfId="0" applyFont="1" applyFill="1" applyBorder="1" applyAlignment="1" applyProtection="1">
      <alignment horizontal="left" vertical="center" wrapText="1"/>
      <protection locked="0"/>
    </xf>
    <xf numFmtId="0" fontId="33" fillId="12" borderId="0" xfId="0" applyFont="1" applyFill="1" applyBorder="1" applyAlignment="1" applyProtection="1">
      <alignment horizontal="left" vertical="center" wrapText="1"/>
      <protection locked="0"/>
    </xf>
    <xf numFmtId="165" fontId="5" fillId="3" borderId="19" xfId="0" applyNumberFormat="1" applyFont="1" applyFill="1" applyBorder="1" applyAlignment="1">
      <alignment horizontal="center" vertical="center" wrapText="1"/>
    </xf>
    <xf numFmtId="165" fontId="5" fillId="3" borderId="20" xfId="0" applyNumberFormat="1" applyFont="1" applyFill="1" applyBorder="1" applyAlignment="1">
      <alignment horizontal="center" vertical="center" wrapText="1"/>
    </xf>
    <xf numFmtId="165" fontId="5" fillId="3" borderId="18" xfId="0" applyNumberFormat="1" applyFont="1" applyFill="1" applyBorder="1" applyAlignment="1">
      <alignment horizontal="center" vertical="center" wrapText="1"/>
    </xf>
    <xf numFmtId="165" fontId="5" fillId="3" borderId="0" xfId="0" applyNumberFormat="1" applyFont="1" applyFill="1" applyBorder="1" applyAlignment="1">
      <alignment horizontal="center" vertical="center" wrapText="1"/>
    </xf>
  </cellXfs>
  <cellStyles count="113">
    <cellStyle name="0mitP" xfId="14" xr:uid="{00000000-0005-0000-0000-000000000000}"/>
    <cellStyle name="0ohneP" xfId="15" xr:uid="{00000000-0005-0000-0000-000001000000}"/>
    <cellStyle name="10mitP" xfId="16" xr:uid="{00000000-0005-0000-0000-000002000000}"/>
    <cellStyle name="12mitP" xfId="17" xr:uid="{00000000-0005-0000-0000-000003000000}"/>
    <cellStyle name="12ohneP" xfId="18" xr:uid="{00000000-0005-0000-0000-000004000000}"/>
    <cellStyle name="13mitP" xfId="19" xr:uid="{00000000-0005-0000-0000-000005000000}"/>
    <cellStyle name="1mitP" xfId="20" xr:uid="{00000000-0005-0000-0000-000006000000}"/>
    <cellStyle name="1ohneP" xfId="21" xr:uid="{00000000-0005-0000-0000-000007000000}"/>
    <cellStyle name="2mitP" xfId="22" xr:uid="{00000000-0005-0000-0000-000008000000}"/>
    <cellStyle name="2ohneP" xfId="23" xr:uid="{00000000-0005-0000-0000-000009000000}"/>
    <cellStyle name="2x indented GHG Textfiels" xfId="5" xr:uid="{00000000-0005-0000-0000-00000A000000}"/>
    <cellStyle name="2x indented GHG Textfiels 2" xfId="81" xr:uid="{00000000-0005-0000-0000-000001000000}"/>
    <cellStyle name="3mitP" xfId="24" xr:uid="{00000000-0005-0000-0000-00000B000000}"/>
    <cellStyle name="3ohneP" xfId="25" xr:uid="{00000000-0005-0000-0000-00000C000000}"/>
    <cellStyle name="4mitP" xfId="26" xr:uid="{00000000-0005-0000-0000-00000D000000}"/>
    <cellStyle name="4ohneP" xfId="27" xr:uid="{00000000-0005-0000-0000-00000E000000}"/>
    <cellStyle name="5x indented GHG Textfiels" xfId="6" xr:uid="{00000000-0005-0000-0000-00000F000000}"/>
    <cellStyle name="5x indented GHG Textfiels 2" xfId="82" xr:uid="{00000000-0005-0000-0000-000003000000}"/>
    <cellStyle name="5x indented GHG Textfiels 3" xfId="80" xr:uid="{00000000-0005-0000-0000-000004000000}"/>
    <cellStyle name="6mitP" xfId="28" xr:uid="{00000000-0005-0000-0000-000010000000}"/>
    <cellStyle name="6ohneP" xfId="29" xr:uid="{00000000-0005-0000-0000-000011000000}"/>
    <cellStyle name="7mitP" xfId="30" xr:uid="{00000000-0005-0000-0000-000012000000}"/>
    <cellStyle name="9mitP" xfId="31" xr:uid="{00000000-0005-0000-0000-000013000000}"/>
    <cellStyle name="9ohneP" xfId="32" xr:uid="{00000000-0005-0000-0000-000014000000}"/>
    <cellStyle name="A4 Auto Format" xfId="33" xr:uid="{00000000-0005-0000-0000-000015000000}"/>
    <cellStyle name="A4 Auto Format 2" xfId="4" xr:uid="{00000000-0005-0000-0000-000016000000}"/>
    <cellStyle name="A4 Auto Format 2 2" xfId="34" xr:uid="{00000000-0005-0000-0000-000017000000}"/>
    <cellStyle name="A4 Gg" xfId="35" xr:uid="{00000000-0005-0000-0000-000018000000}"/>
    <cellStyle name="A4 Gg 2" xfId="36" xr:uid="{00000000-0005-0000-0000-000019000000}"/>
    <cellStyle name="A4 kg" xfId="37" xr:uid="{00000000-0005-0000-0000-00001A000000}"/>
    <cellStyle name="A4 kg 2" xfId="38" xr:uid="{00000000-0005-0000-0000-00001B000000}"/>
    <cellStyle name="A4 kt" xfId="39" xr:uid="{00000000-0005-0000-0000-00001C000000}"/>
    <cellStyle name="A4 kt 2" xfId="40" xr:uid="{00000000-0005-0000-0000-00001D000000}"/>
    <cellStyle name="A4 No Format" xfId="41" xr:uid="{00000000-0005-0000-0000-00001E000000}"/>
    <cellStyle name="A4 No Format 2" xfId="42" xr:uid="{00000000-0005-0000-0000-00001F000000}"/>
    <cellStyle name="A4 No Format 2 2" xfId="43" xr:uid="{00000000-0005-0000-0000-000020000000}"/>
    <cellStyle name="A4 Normal" xfId="44" xr:uid="{00000000-0005-0000-0000-000021000000}"/>
    <cellStyle name="A4 Normal 2" xfId="3" xr:uid="{00000000-0005-0000-0000-000022000000}"/>
    <cellStyle name="A4 Normal 2 2" xfId="45" xr:uid="{00000000-0005-0000-0000-000023000000}"/>
    <cellStyle name="A4 Stck" xfId="46" xr:uid="{00000000-0005-0000-0000-000024000000}"/>
    <cellStyle name="A4 Stck 2" xfId="47" xr:uid="{00000000-0005-0000-0000-000025000000}"/>
    <cellStyle name="A4 Stk" xfId="48" xr:uid="{00000000-0005-0000-0000-000026000000}"/>
    <cellStyle name="A4 Stk 2" xfId="49" xr:uid="{00000000-0005-0000-0000-000027000000}"/>
    <cellStyle name="A4 T.Stk" xfId="50" xr:uid="{00000000-0005-0000-0000-000028000000}"/>
    <cellStyle name="A4 T.Stk 2" xfId="51" xr:uid="{00000000-0005-0000-0000-000029000000}"/>
    <cellStyle name="A4 TJ" xfId="52" xr:uid="{00000000-0005-0000-0000-00002A000000}"/>
    <cellStyle name="A4 TJ 2" xfId="53" xr:uid="{00000000-0005-0000-0000-00002B000000}"/>
    <cellStyle name="A4 TStk" xfId="54" xr:uid="{00000000-0005-0000-0000-00002C000000}"/>
    <cellStyle name="A4 TStk 2" xfId="55" xr:uid="{00000000-0005-0000-0000-00002D000000}"/>
    <cellStyle name="A4 Year" xfId="56" xr:uid="{00000000-0005-0000-0000-00002E000000}"/>
    <cellStyle name="A4 Year 2" xfId="57" xr:uid="{00000000-0005-0000-0000-00002F000000}"/>
    <cellStyle name="AggblueBoldCels" xfId="83" xr:uid="{00000000-0005-0000-0000-000005000000}"/>
    <cellStyle name="AggblueCels" xfId="84" xr:uid="{00000000-0005-0000-0000-000006000000}"/>
    <cellStyle name="AggBoldCells" xfId="85" xr:uid="{00000000-0005-0000-0000-000009000000}"/>
    <cellStyle name="AggCels" xfId="86" xr:uid="{00000000-0005-0000-0000-00000A000000}"/>
    <cellStyle name="AggGreen" xfId="87" xr:uid="{00000000-0005-0000-0000-00000B000000}"/>
    <cellStyle name="AggGreen12" xfId="88" xr:uid="{00000000-0005-0000-0000-00000C000000}"/>
    <cellStyle name="AggOrange" xfId="89" xr:uid="{00000000-0005-0000-0000-00000D000000}"/>
    <cellStyle name="AggOrange9" xfId="90" xr:uid="{00000000-0005-0000-0000-00000E000000}"/>
    <cellStyle name="AggOrangeLB_2x" xfId="91" xr:uid="{00000000-0005-0000-0000-00000F000000}"/>
    <cellStyle name="AggOrangeLBorder" xfId="92" xr:uid="{00000000-0005-0000-0000-000010000000}"/>
    <cellStyle name="AggOrangeRBorder" xfId="93" xr:uid="{00000000-0005-0000-0000-000011000000}"/>
    <cellStyle name="Bold GHG Numbers (0.00)" xfId="9" xr:uid="{00000000-0005-0000-0000-000030000000}"/>
    <cellStyle name="Constants" xfId="73" xr:uid="{79966350-D3CB-47A6-BE24-CFE7324A0034}"/>
    <cellStyle name="CustomCellsOrange" xfId="94" xr:uid="{00000000-0005-0000-0000-000014000000}"/>
    <cellStyle name="CustomizationCells" xfId="95" xr:uid="{00000000-0005-0000-0000-000015000000}"/>
    <cellStyle name="CustomizationGreenCells" xfId="96" xr:uid="{00000000-0005-0000-0000-000016000000}"/>
    <cellStyle name="DocBox_EmptyRow" xfId="97" xr:uid="{00000000-0005-0000-0000-000017000000}"/>
    <cellStyle name="Empty_B_border" xfId="77" xr:uid="{00000000-0005-0000-0000-000018000000}"/>
    <cellStyle name="Euro" xfId="58" xr:uid="{00000000-0005-0000-0000-000031000000}"/>
    <cellStyle name="Euro 2" xfId="59" xr:uid="{00000000-0005-0000-0000-000032000000}"/>
    <cellStyle name="Euro 2 2" xfId="60" xr:uid="{00000000-0005-0000-0000-000033000000}"/>
    <cellStyle name="Headline" xfId="10" xr:uid="{00000000-0005-0000-0000-000034000000}"/>
    <cellStyle name="InputCells" xfId="98" xr:uid="{00000000-0005-0000-0000-00001C000000}"/>
    <cellStyle name="InputCells12" xfId="99" xr:uid="{00000000-0005-0000-0000-00001D000000}"/>
    <cellStyle name="IntCells" xfId="100" xr:uid="{00000000-0005-0000-0000-00001E000000}"/>
    <cellStyle name="Komma 2" xfId="74" xr:uid="{00000000-0005-0000-0000-00001F000000}"/>
    <cellStyle name="Komma 2 2" xfId="112" xr:uid="{00000000-0005-0000-0000-00001F000000}"/>
    <cellStyle name="KP_thin_border_dark_grey" xfId="101" xr:uid="{00000000-0005-0000-0000-000020000000}"/>
    <cellStyle name="mitP" xfId="61" xr:uid="{00000000-0005-0000-0000-000035000000}"/>
    <cellStyle name="Normal 2" xfId="76" xr:uid="{00000000-0005-0000-0000-000022000000}"/>
    <cellStyle name="Normal 2 2" xfId="102" xr:uid="{00000000-0005-0000-0000-000023000000}"/>
    <cellStyle name="Normal 3" xfId="110" xr:uid="{00000000-0005-0000-0000-000024000000}"/>
    <cellStyle name="Normal GHG Numbers (0.00)" xfId="12" xr:uid="{00000000-0005-0000-0000-000036000000}"/>
    <cellStyle name="Normal GHG Numbers (0.00) 2" xfId="103" xr:uid="{00000000-0005-0000-0000-000025000000}"/>
    <cellStyle name="Normal GHG Textfiels Bold" xfId="8" xr:uid="{00000000-0005-0000-0000-000037000000}"/>
    <cellStyle name="Normal GHG Textfiels Bold 2" xfId="104" xr:uid="{00000000-0005-0000-0000-000026000000}"/>
    <cellStyle name="Normal GHG whole table" xfId="62" xr:uid="{00000000-0005-0000-0000-000038000000}"/>
    <cellStyle name="Normal GHG-Shade" xfId="13" xr:uid="{00000000-0005-0000-0000-000039000000}"/>
    <cellStyle name="Normal GHG-Shade 2" xfId="105" xr:uid="{00000000-0005-0000-0000-000029000000}"/>
    <cellStyle name="Normal GHG-Shade 3" xfId="79" xr:uid="{00000000-0005-0000-0000-00002A000000}"/>
    <cellStyle name="Normal GHG-Shade_DEU-2009-2007-v1.1" xfId="75" xr:uid="{00000000-0005-0000-0000-00002B000000}"/>
    <cellStyle name="Normal_HELP" xfId="63" xr:uid="{00000000-0005-0000-0000-00003A000000}"/>
    <cellStyle name="Normál_Munka1" xfId="106" xr:uid="{00000000-0005-0000-0000-00002D000000}"/>
    <cellStyle name="ohneP" xfId="64" xr:uid="{00000000-0005-0000-0000-00003B000000}"/>
    <cellStyle name="Pattern" xfId="65" xr:uid="{00000000-0005-0000-0000-00003C000000}"/>
    <cellStyle name="Prozent" xfId="1" builtinId="5"/>
    <cellStyle name="Prozent 2" xfId="11" xr:uid="{00000000-0005-0000-0000-00003E000000}"/>
    <cellStyle name="Prozent 2 2" xfId="66" xr:uid="{00000000-0005-0000-0000-00003F000000}"/>
    <cellStyle name="Shade" xfId="107" xr:uid="{00000000-0005-0000-0000-000030000000}"/>
    <cellStyle name="Standard" xfId="0" builtinId="0"/>
    <cellStyle name="Standard 2" xfId="2" xr:uid="{00000000-0005-0000-0000-000041000000}"/>
    <cellStyle name="Standard 2 2" xfId="67" xr:uid="{00000000-0005-0000-0000-000042000000}"/>
    <cellStyle name="Standard 2 2 2" xfId="68" xr:uid="{00000000-0005-0000-0000-000043000000}"/>
    <cellStyle name="Standard 2 2 2 2" xfId="111" xr:uid="{00000000-0005-0000-0000-000034000000}"/>
    <cellStyle name="Standard 2 2 3" xfId="78" xr:uid="{00000000-0005-0000-0000-000033000000}"/>
    <cellStyle name="Standard 2 3" xfId="109" xr:uid="{00000000-0005-0000-0000-000035000000}"/>
    <cellStyle name="Standard 3" xfId="7" xr:uid="{00000000-0005-0000-0000-000044000000}"/>
    <cellStyle name="Standard 3 2" xfId="69" xr:uid="{00000000-0005-0000-0000-000045000000}"/>
    <cellStyle name="Standard 3 3" xfId="71" xr:uid="{40DE01A5-0CE3-4112-BAA5-F77E05D6A5F1}"/>
    <cellStyle name="Standard_Germany - 2004 - 2000" xfId="72" xr:uid="{0CF9EB4E-80E6-4C2D-B899-356C5EB91CA3}"/>
    <cellStyle name="Гиперссылка" xfId="108" xr:uid="{00000000-0005-0000-0000-000038000000}"/>
    <cellStyle name="Обычный_2++" xfId="70" xr:uid="{00000000-0005-0000-0000-000046000000}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91093213003702"/>
          <c:y val="1.4137223962112285E-2"/>
          <c:w val="0.81469390457696644"/>
          <c:h val="0.68325815322795047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'Daten Sektorgrafik'!$B$10</c:f>
              <c:strCache>
                <c:ptCount val="1"/>
                <c:pt idx="0">
                  <c:v>Energiewirtschaft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>
                    <a:solidFill>
                      <a:srgbClr val="FFFFFF"/>
                    </a:solidFill>
                    <a:latin typeface="+mn-lt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'Daten Sektorgrafik'!$D$9:$AR$9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 Schätzung</c:v>
                </c:pt>
                <c:pt idx="16">
                  <c:v>KSG-Ziel**
2030</c:v>
                </c:pt>
              </c:strCache>
            </c:strRef>
          </c:cat>
          <c:val>
            <c:numRef>
              <c:f>'Daten Sektorgrafik'!$D$10:$AR$10</c:f>
              <c:numCache>
                <c:formatCode>#,##0</c:formatCode>
                <c:ptCount val="17"/>
                <c:pt idx="0">
                  <c:v>371.26498191710624</c:v>
                </c:pt>
                <c:pt idx="1">
                  <c:v>366.50255547433602</c:v>
                </c:pt>
                <c:pt idx="2">
                  <c:v>378.47574244147756</c:v>
                </c:pt>
                <c:pt idx="3">
                  <c:v>382.23237582395615</c:v>
                </c:pt>
                <c:pt idx="4">
                  <c:v>361.46021790185375</c:v>
                </c:pt>
                <c:pt idx="5">
                  <c:v>349.25954881792507</c:v>
                </c:pt>
                <c:pt idx="6">
                  <c:v>344.40716458016357</c:v>
                </c:pt>
                <c:pt idx="7">
                  <c:v>324.59928341566319</c:v>
                </c:pt>
                <c:pt idx="8">
                  <c:v>310.47016408489753</c:v>
                </c:pt>
                <c:pt idx="9">
                  <c:v>257.89191174551746</c:v>
                </c:pt>
                <c:pt idx="10">
                  <c:v>218.68542551348236</c:v>
                </c:pt>
                <c:pt idx="11">
                  <c:v>246.01807531847584</c:v>
                </c:pt>
                <c:pt idx="12">
                  <c:v>257.17908730201214</c:v>
                </c:pt>
                <c:pt idx="13">
                  <c:v>205.42393452074822</c:v>
                </c:pt>
                <c:pt idx="16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4-4F10-8D56-A7762184C55E}"/>
            </c:ext>
          </c:extLst>
        </c:ser>
        <c:ser>
          <c:idx val="4"/>
          <c:order val="2"/>
          <c:tx>
            <c:strRef>
              <c:f>'Daten Sektorgrafik'!$B$11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8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Sektorgrafik'!$D$9:$AR$9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 Schätzung</c:v>
                </c:pt>
                <c:pt idx="16">
                  <c:v>KSG-Ziel**
2030</c:v>
                </c:pt>
              </c:strCache>
            </c:strRef>
          </c:cat>
          <c:val>
            <c:numRef>
              <c:f>'Daten Sektorgrafik'!$D$11:$AR$11</c:f>
              <c:numCache>
                <c:formatCode>#,##0</c:formatCode>
                <c:ptCount val="17"/>
                <c:pt idx="0">
                  <c:v>185.2681402580109</c:v>
                </c:pt>
                <c:pt idx="1">
                  <c:v>183.20989578026479</c:v>
                </c:pt>
                <c:pt idx="2">
                  <c:v>178.06639683773511</c:v>
                </c:pt>
                <c:pt idx="3">
                  <c:v>178.30820067735647</c:v>
                </c:pt>
                <c:pt idx="4">
                  <c:v>177.34736893333542</c:v>
                </c:pt>
                <c:pt idx="5">
                  <c:v>184.92413095053968</c:v>
                </c:pt>
                <c:pt idx="6">
                  <c:v>188.60236907126583</c:v>
                </c:pt>
                <c:pt idx="7">
                  <c:v>194.29308995749543</c:v>
                </c:pt>
                <c:pt idx="8">
                  <c:v>186.47139915383971</c:v>
                </c:pt>
                <c:pt idx="9">
                  <c:v>180.75977840321625</c:v>
                </c:pt>
                <c:pt idx="10">
                  <c:v>173.99442267453142</c:v>
                </c:pt>
                <c:pt idx="11">
                  <c:v>181.60042697293278</c:v>
                </c:pt>
                <c:pt idx="12">
                  <c:v>167.86454749595785</c:v>
                </c:pt>
                <c:pt idx="13">
                  <c:v>154.96955459585607</c:v>
                </c:pt>
                <c:pt idx="16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4-4F10-8D56-A7762184C55E}"/>
            </c:ext>
          </c:extLst>
        </c:ser>
        <c:ser>
          <c:idx val="1"/>
          <c:order val="3"/>
          <c:tx>
            <c:strRef>
              <c:f>'Daten Sektorgrafik'!$B$12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00" b="0">
                    <a:solidFill>
                      <a:srgbClr val="FFFFFF"/>
                    </a:solidFill>
                    <a:latin typeface="+mn-lt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Sektorgrafik'!$D$9:$AR$9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 Schätzung</c:v>
                </c:pt>
                <c:pt idx="16">
                  <c:v>KSG-Ziel**
2030</c:v>
                </c:pt>
              </c:strCache>
            </c:strRef>
          </c:cat>
          <c:val>
            <c:numRef>
              <c:f>'Daten Sektorgrafik'!$D$12:$AR$12</c:f>
              <c:numCache>
                <c:formatCode>#,##0</c:formatCode>
                <c:ptCount val="17"/>
                <c:pt idx="0">
                  <c:v>142.92851365286131</c:v>
                </c:pt>
                <c:pt idx="1">
                  <c:v>124.65843921430061</c:v>
                </c:pt>
                <c:pt idx="2">
                  <c:v>130.37442588095729</c:v>
                </c:pt>
                <c:pt idx="3">
                  <c:v>139.12219253354851</c:v>
                </c:pt>
                <c:pt idx="4">
                  <c:v>120.30190849155996</c:v>
                </c:pt>
                <c:pt idx="5">
                  <c:v>126.26455671364519</c:v>
                </c:pt>
                <c:pt idx="6">
                  <c:v>121.55034033853188</c:v>
                </c:pt>
                <c:pt idx="7">
                  <c:v>121.18388477130449</c:v>
                </c:pt>
                <c:pt idx="8">
                  <c:v>116.16427495782935</c:v>
                </c:pt>
                <c:pt idx="9">
                  <c:v>122.35737472159049</c:v>
                </c:pt>
                <c:pt idx="10">
                  <c:v>122.55170518132397</c:v>
                </c:pt>
                <c:pt idx="11">
                  <c:v>119.3546424065769</c:v>
                </c:pt>
                <c:pt idx="12">
                  <c:v>110.5435730421372</c:v>
                </c:pt>
                <c:pt idx="13">
                  <c:v>102.21906717936228</c:v>
                </c:pt>
                <c:pt idx="16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4-4F10-8D56-A7762184C55E}"/>
            </c:ext>
          </c:extLst>
        </c:ser>
        <c:ser>
          <c:idx val="2"/>
          <c:order val="4"/>
          <c:tx>
            <c:strRef>
              <c:f>'Daten Sektorgrafik'!$B$13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8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Sektorgrafik'!$D$9:$AR$9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 Schätzung</c:v>
                </c:pt>
                <c:pt idx="16">
                  <c:v>KSG-Ziel**
2030</c:v>
                </c:pt>
              </c:strCache>
            </c:strRef>
          </c:cat>
          <c:val>
            <c:numRef>
              <c:f>'Daten Sektorgrafik'!$D$13:$AR$13</c:f>
              <c:numCache>
                <c:formatCode>#,##0</c:formatCode>
                <c:ptCount val="17"/>
                <c:pt idx="0">
                  <c:v>150.44803738609025</c:v>
                </c:pt>
                <c:pt idx="1">
                  <c:v>152.30480216643753</c:v>
                </c:pt>
                <c:pt idx="2">
                  <c:v>150.6384825724468</c:v>
                </c:pt>
                <c:pt idx="3">
                  <c:v>154.6795985445481</c:v>
                </c:pt>
                <c:pt idx="4">
                  <c:v>153.84991630543107</c:v>
                </c:pt>
                <c:pt idx="5">
                  <c:v>161.6785006892035</c:v>
                </c:pt>
                <c:pt idx="6">
                  <c:v>163.80348932129445</c:v>
                </c:pt>
                <c:pt idx="7">
                  <c:v>165.17619340534688</c:v>
                </c:pt>
                <c:pt idx="8">
                  <c:v>165.38040341397894</c:v>
                </c:pt>
                <c:pt idx="9">
                  <c:v>164.32371733085901</c:v>
                </c:pt>
                <c:pt idx="10">
                  <c:v>146.38547307629761</c:v>
                </c:pt>
                <c:pt idx="11">
                  <c:v>144.40047003687553</c:v>
                </c:pt>
                <c:pt idx="12">
                  <c:v>147.28328038136249</c:v>
                </c:pt>
                <c:pt idx="13">
                  <c:v>145.51973743310907</c:v>
                </c:pt>
                <c:pt idx="16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4-4F10-8D56-A7762184C55E}"/>
            </c:ext>
          </c:extLst>
        </c:ser>
        <c:ser>
          <c:idx val="5"/>
          <c:order val="5"/>
          <c:tx>
            <c:strRef>
              <c:f>'Daten Sektorgrafik'!$B$14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de-DE" sz="700" b="0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Meta Offc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Sektorgrafik'!$D$9:$AR$9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 Schätzung</c:v>
                </c:pt>
                <c:pt idx="16">
                  <c:v>KSG-Ziel**
2030</c:v>
                </c:pt>
              </c:strCache>
            </c:strRef>
          </c:cat>
          <c:val>
            <c:numRef>
              <c:f>'Daten Sektorgrafik'!$D$14:$AR$14</c:f>
              <c:numCache>
                <c:formatCode>#,##0</c:formatCode>
                <c:ptCount val="17"/>
                <c:pt idx="0">
                  <c:v>65.812244879608784</c:v>
                </c:pt>
                <c:pt idx="1">
                  <c:v>66.325189609818167</c:v>
                </c:pt>
                <c:pt idx="2">
                  <c:v>66.461151750212025</c:v>
                </c:pt>
                <c:pt idx="3">
                  <c:v>67.446154474401069</c:v>
                </c:pt>
                <c:pt idx="4">
                  <c:v>68.8670541509765</c:v>
                </c:pt>
                <c:pt idx="5">
                  <c:v>68.815265774603219</c:v>
                </c:pt>
                <c:pt idx="6">
                  <c:v>68.443733218658124</c:v>
                </c:pt>
                <c:pt idx="7">
                  <c:v>67.06516661185907</c:v>
                </c:pt>
                <c:pt idx="8">
                  <c:v>66.079323960215021</c:v>
                </c:pt>
                <c:pt idx="9">
                  <c:v>64.821822279193924</c:v>
                </c:pt>
                <c:pt idx="10">
                  <c:v>64.01774980527675</c:v>
                </c:pt>
                <c:pt idx="11">
                  <c:v>62.42330080623011</c:v>
                </c:pt>
                <c:pt idx="12">
                  <c:v>61.43410459505521</c:v>
                </c:pt>
                <c:pt idx="13">
                  <c:v>60.304612207384196</c:v>
                </c:pt>
                <c:pt idx="16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D4-4F10-8D56-A7762184C55E}"/>
            </c:ext>
          </c:extLst>
        </c:ser>
        <c:ser>
          <c:idx val="6"/>
          <c:order val="6"/>
          <c:tx>
            <c:strRef>
              <c:f>'Daten Sektorgrafik'!$B$15</c:f>
              <c:strCache>
                <c:ptCount val="1"/>
                <c:pt idx="0">
                  <c:v>Abfallwirtschaft und Sonstiges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'Daten Sektorgrafik'!$D$9:$AR$9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 Schätzung</c:v>
                </c:pt>
                <c:pt idx="16">
                  <c:v>KSG-Ziel**
2030</c:v>
                </c:pt>
              </c:strCache>
            </c:strRef>
          </c:cat>
          <c:val>
            <c:numRef>
              <c:f>'Daten Sektorgrafik'!$D$15:$AR$15</c:f>
              <c:numCache>
                <c:formatCode>#,##0</c:formatCode>
                <c:ptCount val="17"/>
                <c:pt idx="0">
                  <c:v>12.189834586127695</c:v>
                </c:pt>
                <c:pt idx="1">
                  <c:v>11.307302215102903</c:v>
                </c:pt>
                <c:pt idx="2">
                  <c:v>10.481547300875869</c:v>
                </c:pt>
                <c:pt idx="3">
                  <c:v>9.6859322005636894</c:v>
                </c:pt>
                <c:pt idx="4">
                  <c:v>9.0605980759625186</c:v>
                </c:pt>
                <c:pt idx="5">
                  <c:v>8.4418273972392068</c:v>
                </c:pt>
                <c:pt idx="6">
                  <c:v>7.902798452640484</c:v>
                </c:pt>
                <c:pt idx="7">
                  <c:v>7.5242893886743341</c:v>
                </c:pt>
                <c:pt idx="8">
                  <c:v>7.1297761058190154</c:v>
                </c:pt>
                <c:pt idx="9">
                  <c:v>6.6048626055132109</c:v>
                </c:pt>
                <c:pt idx="10">
                  <c:v>6.1200204610935556</c:v>
                </c:pt>
                <c:pt idx="11">
                  <c:v>5.8030890417478309</c:v>
                </c:pt>
                <c:pt idx="12">
                  <c:v>5.6604092501395806</c:v>
                </c:pt>
                <c:pt idx="13">
                  <c:v>5.5163431106247254</c:v>
                </c:pt>
                <c:pt idx="16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D4-4F10-8D56-A7762184C55E}"/>
            </c:ext>
          </c:extLst>
        </c:ser>
        <c:ser>
          <c:idx val="9"/>
          <c:order val="7"/>
          <c:tx>
            <c:strRef>
              <c:f>'Daten Sektorgrafik'!$B$17</c:f>
              <c:strCache>
                <c:ptCount val="1"/>
                <c:pt idx="0">
                  <c:v>Ziele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solidFill>
                <a:srgbClr val="4D4D4D"/>
              </a:solidFill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de-DE" sz="700" b="1" i="0" u="none" strike="noStrike" kern="1200" baseline="0">
                    <a:solidFill>
                      <a:srgbClr val="FFFFFF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Sektorgrafik'!$D$9:$AR$9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 Schätzung</c:v>
                </c:pt>
                <c:pt idx="16">
                  <c:v>KSG-Ziel**
2030</c:v>
                </c:pt>
              </c:strCache>
            </c:strRef>
          </c:cat>
          <c:val>
            <c:numRef>
              <c:f>'Daten Sektorgrafik'!$D$17:$AR$17</c:f>
              <c:numCache>
                <c:formatCode>#,##0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A-61D4-4F10-8D56-A7762184C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4001488"/>
        <c:axId val="304001880"/>
      </c:barChart>
      <c:lineChart>
        <c:grouping val="standard"/>
        <c:varyColors val="0"/>
        <c:ser>
          <c:idx val="7"/>
          <c:order val="0"/>
          <c:tx>
            <c:strRef>
              <c:f>'Daten Sektorgrafik'!$B$16</c:f>
              <c:strCache>
                <c:ptCount val="1"/>
                <c:pt idx="0">
                  <c:v>Summe THG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1"/>
              <c:layout>
                <c:manualLayout>
                  <c:x val="-2.8451778742866089E-2"/>
                  <c:y val="-2.62982318980684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60-4B81-B8BA-F753987D131E}"/>
                </c:ext>
              </c:extLst>
            </c:dLbl>
            <c:dLbl>
              <c:idx val="2"/>
              <c:layout>
                <c:manualLayout>
                  <c:x val="-2.647935815259678E-2"/>
                  <c:y val="-2.6360949720851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60-4B81-B8BA-F753987D131E}"/>
                </c:ext>
              </c:extLst>
            </c:dLbl>
            <c:dLbl>
              <c:idx val="3"/>
              <c:layout>
                <c:manualLayout>
                  <c:x val="-2.6486968279283644E-2"/>
                  <c:y val="-2.9107557822047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60-4B81-B8BA-F753987D131E}"/>
                </c:ext>
              </c:extLst>
            </c:dLbl>
            <c:dLbl>
              <c:idx val="4"/>
              <c:layout>
                <c:manualLayout>
                  <c:x val="-2.6486975854331959E-2"/>
                  <c:y val="-2.3677004915890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60-4B81-B8BA-F753987D131E}"/>
                </c:ext>
              </c:extLst>
            </c:dLbl>
            <c:dLbl>
              <c:idx val="5"/>
              <c:layout>
                <c:manualLayout>
                  <c:x val="-2.648666517124541E-2"/>
                  <c:y val="-2.91909883353540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60-4B81-B8BA-F753987D131E}"/>
                </c:ext>
              </c:extLst>
            </c:dLbl>
            <c:dLbl>
              <c:idx val="6"/>
              <c:layout>
                <c:manualLayout>
                  <c:x val="-2.7265590969548316E-2"/>
                  <c:y val="-3.08502330344298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60-4B81-B8BA-F753987D131E}"/>
                </c:ext>
              </c:extLst>
            </c:dLbl>
            <c:spPr>
              <a:solidFill>
                <a:srgbClr val="4D4D4D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Sektorgrafik'!$D$9:$AR$9</c:f>
              <c:strCache>
                <c:ptCount val="1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 Schätzung</c:v>
                </c:pt>
                <c:pt idx="16">
                  <c:v>KSG-Ziel**
2030</c:v>
                </c:pt>
              </c:strCache>
            </c:strRef>
          </c:cat>
          <c:val>
            <c:numRef>
              <c:f>'Daten Sektorgrafik'!$D$16:$AR$16</c:f>
              <c:numCache>
                <c:formatCode>#,##0</c:formatCode>
                <c:ptCount val="17"/>
                <c:pt idx="0">
                  <c:v>927.9117526798052</c:v>
                </c:pt>
                <c:pt idx="1">
                  <c:v>904.30818446026012</c:v>
                </c:pt>
                <c:pt idx="2">
                  <c:v>914.49774678370466</c:v>
                </c:pt>
                <c:pt idx="3">
                  <c:v>931.474454254374</c:v>
                </c:pt>
                <c:pt idx="4">
                  <c:v>890.88706385911917</c:v>
                </c:pt>
                <c:pt idx="5">
                  <c:v>899.38383034315586</c:v>
                </c:pt>
                <c:pt idx="6">
                  <c:v>894.70989498255437</c:v>
                </c:pt>
                <c:pt idx="7">
                  <c:v>879.84190755034342</c:v>
                </c:pt>
                <c:pt idx="8">
                  <c:v>851.69534167657946</c:v>
                </c:pt>
                <c:pt idx="9">
                  <c:v>796.75946708589038</c:v>
                </c:pt>
                <c:pt idx="10">
                  <c:v>731.75479671200571</c:v>
                </c:pt>
                <c:pt idx="11">
                  <c:v>759.60000458283901</c:v>
                </c:pt>
                <c:pt idx="12">
                  <c:v>749.9650020666644</c:v>
                </c:pt>
                <c:pt idx="13">
                  <c:v>673.95324904708457</c:v>
                </c:pt>
                <c:pt idx="16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1D4-4F10-8D56-A7762184C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001488"/>
        <c:axId val="304001880"/>
      </c:lineChart>
      <c:catAx>
        <c:axId val="3040014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800" baseline="0">
                <a:solidFill>
                  <a:srgbClr val="080808"/>
                </a:solidFill>
                <a:latin typeface="+mn-lt"/>
              </a:defRPr>
            </a:pPr>
            <a:endParaRPr lang="de-DE"/>
          </a:p>
        </c:txPr>
        <c:crossAx val="304001880"/>
        <c:crosses val="autoZero"/>
        <c:auto val="1"/>
        <c:lblAlgn val="ctr"/>
        <c:lblOffset val="100"/>
        <c:noMultiLvlLbl val="0"/>
      </c:catAx>
      <c:valAx>
        <c:axId val="304001880"/>
        <c:scaling>
          <c:orientation val="minMax"/>
          <c:max val="14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900">
                    <a:solidFill>
                      <a:srgbClr val="080808"/>
                    </a:solidFill>
                    <a:latin typeface="+mn-lt"/>
                    <a:cs typeface="Meta Offc" pitchFamily="34" charset="0"/>
                  </a:defRPr>
                </a:pPr>
                <a:r>
                  <a:rPr lang="en-US">
                    <a:latin typeface="+mn-lt"/>
                  </a:rPr>
                  <a:t>Mio. t CO2-Äquivalente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  <c:crossAx val="304001488"/>
        <c:crosses val="autoZero"/>
        <c:crossBetween val="between"/>
        <c:majorUnit val="200"/>
        <c:minorUnit val="5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1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2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3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4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5"/>
        <c:txPr>
          <a:bodyPr/>
          <a:lstStyle/>
          <a:p>
            <a:pPr>
              <a:defRPr sz="800">
                <a:solidFill>
                  <a:srgbClr val="080808"/>
                </a:solidFill>
                <a:latin typeface="+mn-lt"/>
                <a:cs typeface="Meta Offc" pitchFamily="34" charset="0"/>
              </a:defRPr>
            </a:pPr>
            <a:endParaRPr lang="de-DE"/>
          </a:p>
        </c:txPr>
      </c:legendEntry>
      <c:legendEntry>
        <c:idx val="6"/>
        <c:delete val="1"/>
      </c:legendEntry>
      <c:legendEntry>
        <c:idx val="7"/>
        <c:delete val="1"/>
      </c:legendEntry>
      <c:layout>
        <c:manualLayout>
          <c:xMode val="edge"/>
          <c:yMode val="edge"/>
          <c:x val="8.4898502942479512E-2"/>
          <c:y val="0.88130810067840559"/>
          <c:w val="0.85197069388581903"/>
          <c:h val="7.9345845892696415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solidFill>
                <a:srgbClr val="080808"/>
              </a:solidFill>
              <a:latin typeface="+mn-lt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89" footer="0.31496062992126189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lineChart>
        <c:grouping val="standard"/>
        <c:varyColors val="0"/>
        <c:ser>
          <c:idx val="0"/>
          <c:order val="0"/>
          <c:tx>
            <c:strRef>
              <c:f>'Daten Zielpfadgrafik'!$B$11</c:f>
              <c:strCache>
                <c:ptCount val="1"/>
                <c:pt idx="0">
                  <c:v>1 - Energiewirtschaft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Zielpfadgrafik'!$D$11:$AR$11</c:f>
              <c:numCache>
                <c:formatCode>#,##0.0</c:formatCode>
                <c:ptCount val="21"/>
                <c:pt idx="0">
                  <c:v>371.26498191710624</c:v>
                </c:pt>
                <c:pt idx="1">
                  <c:v>366.50255547433602</c:v>
                </c:pt>
                <c:pt idx="2">
                  <c:v>378.47574244147756</c:v>
                </c:pt>
                <c:pt idx="3">
                  <c:v>382.23237582395615</c:v>
                </c:pt>
                <c:pt idx="4">
                  <c:v>361.46021790185375</c:v>
                </c:pt>
                <c:pt idx="5">
                  <c:v>349.25954881792507</c:v>
                </c:pt>
                <c:pt idx="6">
                  <c:v>344.40716458016357</c:v>
                </c:pt>
                <c:pt idx="7">
                  <c:v>324.59928341566319</c:v>
                </c:pt>
                <c:pt idx="8">
                  <c:v>310.47016408489753</c:v>
                </c:pt>
                <c:pt idx="9">
                  <c:v>257.89191174551746</c:v>
                </c:pt>
                <c:pt idx="10">
                  <c:v>218.68542551348236</c:v>
                </c:pt>
                <c:pt idx="11">
                  <c:v>246.01807531847584</c:v>
                </c:pt>
                <c:pt idx="12">
                  <c:v>257.17908730201214</c:v>
                </c:pt>
                <c:pt idx="13">
                  <c:v>205.42393452074822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F-44EB-8B75-43BEF2626663}"/>
            </c:ext>
          </c:extLst>
        </c:ser>
        <c:ser>
          <c:idx val="6"/>
          <c:order val="1"/>
          <c:tx>
            <c:strRef>
              <c:f>'Daten Zielpfadgrafik'!$B$21:$C$21</c:f>
              <c:strCache>
                <c:ptCount val="2"/>
                <c:pt idx="0">
                  <c:v>1 - Energiewirtschaft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ysDot"/>
              </a:ln>
              <a:effectLst/>
            </c:spPr>
          </c:marker>
          <c:val>
            <c:numRef>
              <c:f>'Daten Zielpfadgrafik'!$D$21:$AR$21</c:f>
              <c:numCache>
                <c:formatCode>#,##0</c:formatCode>
                <c:ptCount val="21"/>
                <c:pt idx="10" formatCode="#,##0.0">
                  <c:v>280</c:v>
                </c:pt>
                <c:pt idx="11" formatCode="#,##0.0">
                  <c:v>#N/A</c:v>
                </c:pt>
                <c:pt idx="12" formatCode="#,##0.0">
                  <c:v>257</c:v>
                </c:pt>
                <c:pt idx="13" formatCode="#,##0.0">
                  <c:v>#N/A</c:v>
                </c:pt>
                <c:pt idx="14" formatCode="#,##0.0">
                  <c:v>#N/A</c:v>
                </c:pt>
                <c:pt idx="15" formatCode="#,##0.0">
                  <c:v>#N/A</c:v>
                </c:pt>
                <c:pt idx="16" formatCode="#,##0.0">
                  <c:v>#N/A</c:v>
                </c:pt>
                <c:pt idx="17" formatCode="#,##0.0">
                  <c:v>#N/A</c:v>
                </c:pt>
                <c:pt idx="18" formatCode="#,##0.0">
                  <c:v>#N/A</c:v>
                </c:pt>
                <c:pt idx="19" formatCode="#,##0.0">
                  <c:v>#N/A</c:v>
                </c:pt>
                <c:pt idx="20" formatCode="#,##0.0">
                  <c:v>107.9776140872485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FF-44EB-8B75-43BEF2626663}"/>
            </c:ext>
          </c:extLst>
        </c:ser>
        <c:ser>
          <c:idx val="1"/>
          <c:order val="2"/>
          <c:tx>
            <c:strRef>
              <c:f>'Daten Zielpfadgrafik'!$B$12</c:f>
              <c:strCache>
                <c:ptCount val="1"/>
                <c:pt idx="0">
                  <c:v>2 - Industrie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Zielpfadgrafik'!$D$12:$AR$12</c:f>
              <c:numCache>
                <c:formatCode>#,##0.0</c:formatCode>
                <c:ptCount val="21"/>
                <c:pt idx="0">
                  <c:v>185.2681402580109</c:v>
                </c:pt>
                <c:pt idx="1">
                  <c:v>183.20989578026479</c:v>
                </c:pt>
                <c:pt idx="2">
                  <c:v>178.06639683773511</c:v>
                </c:pt>
                <c:pt idx="3">
                  <c:v>178.30820067735647</c:v>
                </c:pt>
                <c:pt idx="4">
                  <c:v>177.34736893333542</c:v>
                </c:pt>
                <c:pt idx="5">
                  <c:v>184.92413095053968</c:v>
                </c:pt>
                <c:pt idx="6">
                  <c:v>188.60236907126583</c:v>
                </c:pt>
                <c:pt idx="7">
                  <c:v>194.29308995749543</c:v>
                </c:pt>
                <c:pt idx="8">
                  <c:v>186.47139915383971</c:v>
                </c:pt>
                <c:pt idx="9">
                  <c:v>180.75977840321625</c:v>
                </c:pt>
                <c:pt idx="10">
                  <c:v>173.99442267453142</c:v>
                </c:pt>
                <c:pt idx="11">
                  <c:v>181.60042697293278</c:v>
                </c:pt>
                <c:pt idx="12">
                  <c:v>167.86454749595785</c:v>
                </c:pt>
                <c:pt idx="13">
                  <c:v>154.96955459585607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F-44EB-8B75-43BEF2626663}"/>
            </c:ext>
          </c:extLst>
        </c:ser>
        <c:ser>
          <c:idx val="7"/>
          <c:order val="3"/>
          <c:tx>
            <c:strRef>
              <c:f>'Daten Zielpfadgrafik'!$B$22:$C$22</c:f>
              <c:strCache>
                <c:ptCount val="2"/>
                <c:pt idx="0">
                  <c:v>2 - Industrie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>
                    <a:alpha val="96000"/>
                  </a:schemeClr>
                </a:solidFill>
                <a:prstDash val="sysDot"/>
              </a:ln>
              <a:effectLst/>
            </c:spPr>
          </c:marker>
          <c:val>
            <c:numRef>
              <c:f>'Daten Zielpfadgrafik'!$D$22:$AR$22</c:f>
              <c:numCache>
                <c:formatCode>#,##0</c:formatCode>
                <c:ptCount val="21"/>
                <c:pt idx="10" formatCode="#,##0.0">
                  <c:v>186</c:v>
                </c:pt>
                <c:pt idx="11" formatCode="#,##0.0">
                  <c:v>182</c:v>
                </c:pt>
                <c:pt idx="12" formatCode="#,##0.000">
                  <c:v>176.86086659631175</c:v>
                </c:pt>
                <c:pt idx="13" formatCode="#,##0.000">
                  <c:v>172.985406483856</c:v>
                </c:pt>
                <c:pt idx="14" formatCode="#,##0.000">
                  <c:v>168.55909961071313</c:v>
                </c:pt>
                <c:pt idx="15" formatCode="#,##0.000">
                  <c:v>160.55909961071313</c:v>
                </c:pt>
                <c:pt idx="16" formatCode="#,##0.000">
                  <c:v>152.55909961071313</c:v>
                </c:pt>
                <c:pt idx="17" formatCode="#,##0.000">
                  <c:v>143.55909961071313</c:v>
                </c:pt>
                <c:pt idx="18" formatCode="#,##0.000">
                  <c:v>135.55909961071313</c:v>
                </c:pt>
                <c:pt idx="19" formatCode="#,##0.000">
                  <c:v>128.5590996107131</c:v>
                </c:pt>
                <c:pt idx="20" formatCode="#,##0.000">
                  <c:v>121.5590996107131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9FF-44EB-8B75-43BEF2626663}"/>
            </c:ext>
          </c:extLst>
        </c:ser>
        <c:ser>
          <c:idx val="2"/>
          <c:order val="4"/>
          <c:tx>
            <c:strRef>
              <c:f>'Daten Zielpfadgrafik'!$B$13</c:f>
              <c:strCache>
                <c:ptCount val="1"/>
                <c:pt idx="0">
                  <c:v>3 - Gebäude</c:v>
                </c:pt>
              </c:strCache>
            </c:strRef>
          </c:tx>
          <c:spPr>
            <a:ln w="25400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Zielpfadgrafik'!$D$13:$AR$13</c:f>
              <c:numCache>
                <c:formatCode>#,##0.0</c:formatCode>
                <c:ptCount val="21"/>
                <c:pt idx="0">
                  <c:v>142.92851365286131</c:v>
                </c:pt>
                <c:pt idx="1">
                  <c:v>124.65843921430061</c:v>
                </c:pt>
                <c:pt idx="2">
                  <c:v>130.37442588095729</c:v>
                </c:pt>
                <c:pt idx="3">
                  <c:v>139.12219253354851</c:v>
                </c:pt>
                <c:pt idx="4">
                  <c:v>120.30190849155996</c:v>
                </c:pt>
                <c:pt idx="5">
                  <c:v>126.26455671364519</c:v>
                </c:pt>
                <c:pt idx="6">
                  <c:v>121.55034033853188</c:v>
                </c:pt>
                <c:pt idx="7">
                  <c:v>121.18388477130449</c:v>
                </c:pt>
                <c:pt idx="8">
                  <c:v>116.16427495782935</c:v>
                </c:pt>
                <c:pt idx="9">
                  <c:v>122.35737472159049</c:v>
                </c:pt>
                <c:pt idx="10">
                  <c:v>122.55170518132397</c:v>
                </c:pt>
                <c:pt idx="11">
                  <c:v>119.3546424065769</c:v>
                </c:pt>
                <c:pt idx="12">
                  <c:v>110.5435730421372</c:v>
                </c:pt>
                <c:pt idx="13">
                  <c:v>102.21906717936228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FF-44EB-8B75-43BEF2626663}"/>
            </c:ext>
          </c:extLst>
        </c:ser>
        <c:ser>
          <c:idx val="8"/>
          <c:order val="5"/>
          <c:tx>
            <c:strRef>
              <c:f>'Daten Zielpfadgrafik'!$B$23:$C$23</c:f>
              <c:strCache>
                <c:ptCount val="2"/>
                <c:pt idx="0">
                  <c:v>3 - Gebäude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val>
            <c:numRef>
              <c:f>'Daten Zielpfadgrafik'!$D$23:$AR$23</c:f>
              <c:numCache>
                <c:formatCode>#,##0</c:formatCode>
                <c:ptCount val="21"/>
                <c:pt idx="10" formatCode="#,##0.0">
                  <c:v>118</c:v>
                </c:pt>
                <c:pt idx="11" formatCode="#,##0.0">
                  <c:v>113</c:v>
                </c:pt>
                <c:pt idx="12" formatCode="#,##0.000">
                  <c:v>107.44154968536468</c:v>
                </c:pt>
                <c:pt idx="13" formatCode="#,##0.000">
                  <c:v>101.05379676576811</c:v>
                </c:pt>
                <c:pt idx="14" formatCode="#,##0.000">
                  <c:v>95.887329563826086</c:v>
                </c:pt>
                <c:pt idx="15" formatCode="#,##0.000">
                  <c:v>90.887329563826086</c:v>
                </c:pt>
                <c:pt idx="16" formatCode="#,##0.000">
                  <c:v>85.887329563826086</c:v>
                </c:pt>
                <c:pt idx="17" formatCode="#,##0.000">
                  <c:v>80.887329563826086</c:v>
                </c:pt>
                <c:pt idx="18" formatCode="#,##0.000">
                  <c:v>75.887329563826086</c:v>
                </c:pt>
                <c:pt idx="19" formatCode="#,##0.000">
                  <c:v>70.887329563826086</c:v>
                </c:pt>
                <c:pt idx="20" formatCode="#,##0.000">
                  <c:v>65.887329563826086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9FF-44EB-8B75-43BEF2626663}"/>
            </c:ext>
          </c:extLst>
        </c:ser>
        <c:ser>
          <c:idx val="3"/>
          <c:order val="6"/>
          <c:tx>
            <c:strRef>
              <c:f>'Daten Zielpfadgrafik'!$B$14</c:f>
              <c:strCache>
                <c:ptCount val="1"/>
                <c:pt idx="0">
                  <c:v>4 - Verkehr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Zielpfadgrafik'!$D$14:$AR$14</c:f>
              <c:numCache>
                <c:formatCode>#,##0.0</c:formatCode>
                <c:ptCount val="21"/>
                <c:pt idx="0">
                  <c:v>150.44803738609025</c:v>
                </c:pt>
                <c:pt idx="1">
                  <c:v>152.30480216643753</c:v>
                </c:pt>
                <c:pt idx="2">
                  <c:v>150.6384825724468</c:v>
                </c:pt>
                <c:pt idx="3">
                  <c:v>154.6795985445481</c:v>
                </c:pt>
                <c:pt idx="4">
                  <c:v>153.84991630543107</c:v>
                </c:pt>
                <c:pt idx="5">
                  <c:v>161.6785006892035</c:v>
                </c:pt>
                <c:pt idx="6">
                  <c:v>163.80348932129445</c:v>
                </c:pt>
                <c:pt idx="7">
                  <c:v>165.17619340534688</c:v>
                </c:pt>
                <c:pt idx="8">
                  <c:v>165.38040341397894</c:v>
                </c:pt>
                <c:pt idx="9">
                  <c:v>164.32371733085901</c:v>
                </c:pt>
                <c:pt idx="10">
                  <c:v>146.38547307629761</c:v>
                </c:pt>
                <c:pt idx="11">
                  <c:v>144.40047003687553</c:v>
                </c:pt>
                <c:pt idx="12">
                  <c:v>147.28328038136249</c:v>
                </c:pt>
                <c:pt idx="13">
                  <c:v>145.51973743310907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FF-44EB-8B75-43BEF2626663}"/>
            </c:ext>
          </c:extLst>
        </c:ser>
        <c:ser>
          <c:idx val="9"/>
          <c:order val="7"/>
          <c:tx>
            <c:strRef>
              <c:f>'Daten Zielpfadgrafik'!$B$24:$C$24</c:f>
              <c:strCache>
                <c:ptCount val="2"/>
                <c:pt idx="0">
                  <c:v>4 - Verkehr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ot"/>
              </a:ln>
              <a:effectLst/>
            </c:spPr>
          </c:marker>
          <c:val>
            <c:numRef>
              <c:f>'Daten Zielpfadgrafik'!$D$24:$AR$24</c:f>
              <c:numCache>
                <c:formatCode>#,##0</c:formatCode>
                <c:ptCount val="21"/>
                <c:pt idx="10" formatCode="#,##0.0">
                  <c:v>150</c:v>
                </c:pt>
                <c:pt idx="11" formatCode="#,##0.0">
                  <c:v>145</c:v>
                </c:pt>
                <c:pt idx="12" formatCode="#,##0.000">
                  <c:v>138.80153267406732</c:v>
                </c:pt>
                <c:pt idx="13" formatCode="#,##0.000">
                  <c:v>132.74131421065542</c:v>
                </c:pt>
                <c:pt idx="14" formatCode="#,##0.000">
                  <c:v>124.9158251788763</c:v>
                </c:pt>
                <c:pt idx="15" formatCode="#,##0.000">
                  <c:v>119.9158251788763</c:v>
                </c:pt>
                <c:pt idx="16" formatCode="#,##0.000">
                  <c:v>113.9158251788763</c:v>
                </c:pt>
                <c:pt idx="17" formatCode="#,##0.000">
                  <c:v>108.9158251788763</c:v>
                </c:pt>
                <c:pt idx="18" formatCode="#,##0.000">
                  <c:v>101.9158251788763</c:v>
                </c:pt>
                <c:pt idx="19" formatCode="#,##0.000">
                  <c:v>92.915825178876304</c:v>
                </c:pt>
                <c:pt idx="20" formatCode="#,##0.000">
                  <c:v>81.915825178876304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9FF-44EB-8B75-43BEF2626663}"/>
            </c:ext>
          </c:extLst>
        </c:ser>
        <c:ser>
          <c:idx val="4"/>
          <c:order val="8"/>
          <c:tx>
            <c:strRef>
              <c:f>'Daten Zielpfadgrafik'!$B$15</c:f>
              <c:strCache>
                <c:ptCount val="1"/>
                <c:pt idx="0">
                  <c:v>5 - Landwirtschaft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Zielpfadgrafik'!$D$15:$AR$15</c:f>
              <c:numCache>
                <c:formatCode>#,##0.0</c:formatCode>
                <c:ptCount val="21"/>
                <c:pt idx="0">
                  <c:v>65.812244879608784</c:v>
                </c:pt>
                <c:pt idx="1">
                  <c:v>66.325189609818167</c:v>
                </c:pt>
                <c:pt idx="2">
                  <c:v>66.461151750212025</c:v>
                </c:pt>
                <c:pt idx="3">
                  <c:v>67.446154474401069</c:v>
                </c:pt>
                <c:pt idx="4">
                  <c:v>68.8670541509765</c:v>
                </c:pt>
                <c:pt idx="5">
                  <c:v>68.815265774603219</c:v>
                </c:pt>
                <c:pt idx="6">
                  <c:v>68.443733218658124</c:v>
                </c:pt>
                <c:pt idx="7">
                  <c:v>67.06516661185907</c:v>
                </c:pt>
                <c:pt idx="8">
                  <c:v>66.079323960215021</c:v>
                </c:pt>
                <c:pt idx="9">
                  <c:v>64.821822279193924</c:v>
                </c:pt>
                <c:pt idx="10">
                  <c:v>64.01774980527675</c:v>
                </c:pt>
                <c:pt idx="11">
                  <c:v>62.42330080623011</c:v>
                </c:pt>
                <c:pt idx="12">
                  <c:v>61.43410459505521</c:v>
                </c:pt>
                <c:pt idx="13">
                  <c:v>60.304612207384196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FF-44EB-8B75-43BEF2626663}"/>
            </c:ext>
          </c:extLst>
        </c:ser>
        <c:ser>
          <c:idx val="10"/>
          <c:order val="9"/>
          <c:tx>
            <c:strRef>
              <c:f>'Daten Zielpfadgrafik'!$B$25:$C$25</c:f>
              <c:strCache>
                <c:ptCount val="2"/>
                <c:pt idx="0">
                  <c:v>5 - Landwirtschaft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'Daten Zielpfadgrafik'!$D$25:$AR$25</c:f>
              <c:numCache>
                <c:formatCode>#,##0</c:formatCode>
                <c:ptCount val="21"/>
                <c:pt idx="10" formatCode="#,##0.0">
                  <c:v>70</c:v>
                </c:pt>
                <c:pt idx="11" formatCode="#,##0.0">
                  <c:v>68</c:v>
                </c:pt>
                <c:pt idx="12" formatCode="#,##0.000">
                  <c:v>67.592627518947467</c:v>
                </c:pt>
                <c:pt idx="13" formatCode="#,##0.000">
                  <c:v>67.362442884434003</c:v>
                </c:pt>
                <c:pt idx="14" formatCode="#,##0.000">
                  <c:v>67.370704409726827</c:v>
                </c:pt>
                <c:pt idx="15" formatCode="#,##0.000">
                  <c:v>65.370704409726812</c:v>
                </c:pt>
                <c:pt idx="16" formatCode="#,##0.000">
                  <c:v>64.370704409726812</c:v>
                </c:pt>
                <c:pt idx="17" formatCode="#,##0.000">
                  <c:v>63.37070440972682</c:v>
                </c:pt>
                <c:pt idx="18" formatCode="#,##0.000">
                  <c:v>61.37070440972682</c:v>
                </c:pt>
                <c:pt idx="19" formatCode="#,##0.000">
                  <c:v>59.37070440972682</c:v>
                </c:pt>
                <c:pt idx="20" formatCode="#,##0.000">
                  <c:v>58.37070440972682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FF-44EB-8B75-43BEF2626663}"/>
            </c:ext>
          </c:extLst>
        </c:ser>
        <c:ser>
          <c:idx val="5"/>
          <c:order val="10"/>
          <c:tx>
            <c:strRef>
              <c:f>'Daten Zielpfadgrafik'!$B$16</c:f>
              <c:strCache>
                <c:ptCount val="1"/>
                <c:pt idx="0">
                  <c:v>6 - Abfallwirtschaft und Sonstiges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4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'Daten Zielpfadgrafik'!$D$10:$AR$10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Zielpfadgrafik'!$D$16:$AR$16</c:f>
              <c:numCache>
                <c:formatCode>#,##0.0</c:formatCode>
                <c:ptCount val="21"/>
                <c:pt idx="0">
                  <c:v>12.189834586127695</c:v>
                </c:pt>
                <c:pt idx="1">
                  <c:v>11.307302215102903</c:v>
                </c:pt>
                <c:pt idx="2">
                  <c:v>10.481547300875869</c:v>
                </c:pt>
                <c:pt idx="3">
                  <c:v>9.6859322005636894</c:v>
                </c:pt>
                <c:pt idx="4">
                  <c:v>9.0605980759625186</c:v>
                </c:pt>
                <c:pt idx="5">
                  <c:v>8.4418273972392068</c:v>
                </c:pt>
                <c:pt idx="6">
                  <c:v>7.902798452640484</c:v>
                </c:pt>
                <c:pt idx="7">
                  <c:v>7.5242893886743341</c:v>
                </c:pt>
                <c:pt idx="8">
                  <c:v>7.1297761058190154</c:v>
                </c:pt>
                <c:pt idx="9">
                  <c:v>6.6048626055132109</c:v>
                </c:pt>
                <c:pt idx="10">
                  <c:v>6.1200204610935556</c:v>
                </c:pt>
                <c:pt idx="11">
                  <c:v>5.8030890417478309</c:v>
                </c:pt>
                <c:pt idx="12">
                  <c:v>5.6604092501395806</c:v>
                </c:pt>
                <c:pt idx="13">
                  <c:v>5.5163431106247254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FF-44EB-8B75-43BEF2626663}"/>
            </c:ext>
          </c:extLst>
        </c:ser>
        <c:ser>
          <c:idx val="11"/>
          <c:order val="11"/>
          <c:tx>
            <c:strRef>
              <c:f>'Daten Zielpfadgrafik'!$B$26:$C$26</c:f>
              <c:strCache>
                <c:ptCount val="2"/>
                <c:pt idx="0">
                  <c:v>6 - Abfallwirtschaft und Sonstiges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'Daten Zielpfadgrafik'!$D$26:$AR$26</c:f>
              <c:numCache>
                <c:formatCode>#,##0</c:formatCode>
                <c:ptCount val="21"/>
                <c:pt idx="10" formatCode="#,##0.0">
                  <c:v>9</c:v>
                </c:pt>
                <c:pt idx="11" formatCode="#,##0.0">
                  <c:v>9</c:v>
                </c:pt>
                <c:pt idx="12" formatCode="#,##0.000">
                  <c:v>8.5006613839937355</c:v>
                </c:pt>
                <c:pt idx="13" formatCode="#,##0.000">
                  <c:v>8.8556929007255043</c:v>
                </c:pt>
                <c:pt idx="14" formatCode="#,##0.000">
                  <c:v>8.3327428707399029</c:v>
                </c:pt>
                <c:pt idx="15" formatCode="#,##0.000">
                  <c:v>8.3327428707399029</c:v>
                </c:pt>
                <c:pt idx="16" formatCode="#,##0.000">
                  <c:v>7.3327428707399029</c:v>
                </c:pt>
                <c:pt idx="17" formatCode="#,##0.000">
                  <c:v>7.3327428707399029</c:v>
                </c:pt>
                <c:pt idx="18" formatCode="#,##0.000">
                  <c:v>6.3327428707399029</c:v>
                </c:pt>
                <c:pt idx="19" formatCode="#,##0.000">
                  <c:v>6.3327428707399029</c:v>
                </c:pt>
                <c:pt idx="20" formatCode="#,##0.000">
                  <c:v>5.3327428707399029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9FF-44EB-8B75-43BEF2626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Zielpfadgrafik'!$C$5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midCat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998500187476568E-2"/>
          <c:y val="0.78423959110374364"/>
          <c:w val="0.96965379327584056"/>
          <c:h val="0.204461621523378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Energiew.'!$B$12</c:f>
              <c:strCache>
                <c:ptCount val="1"/>
                <c:pt idx="0">
                  <c:v>CRF 1.A.1 - Energiewirtschaft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Energiew.'!$D$11:$AR$11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Energiew.'!$D$12:$AR$12</c:f>
              <c:numCache>
                <c:formatCode>#,##0.0</c:formatCode>
                <c:ptCount val="21"/>
                <c:pt idx="0">
                  <c:v>358.15743269084351</c:v>
                </c:pt>
                <c:pt idx="1">
                  <c:v>353.7941962862426</c:v>
                </c:pt>
                <c:pt idx="2">
                  <c:v>365.17260664233442</c:v>
                </c:pt>
                <c:pt idx="3">
                  <c:v>369.55982691796549</c:v>
                </c:pt>
                <c:pt idx="4">
                  <c:v>350.42751322678714</c:v>
                </c:pt>
                <c:pt idx="5">
                  <c:v>338.35794136281868</c:v>
                </c:pt>
                <c:pt idx="6">
                  <c:v>334.72335935550569</c:v>
                </c:pt>
                <c:pt idx="7">
                  <c:v>315.10790899240089</c:v>
                </c:pt>
                <c:pt idx="8">
                  <c:v>302.45720450658587</c:v>
                </c:pt>
                <c:pt idx="9">
                  <c:v>251.97879778189699</c:v>
                </c:pt>
                <c:pt idx="10">
                  <c:v>213.81582798448554</c:v>
                </c:pt>
                <c:pt idx="11">
                  <c:v>241.17417377887131</c:v>
                </c:pt>
                <c:pt idx="12">
                  <c:v>252.07262479751631</c:v>
                </c:pt>
                <c:pt idx="13">
                  <c:v>200.60073499449825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B-481D-9576-99B77C4EFF68}"/>
            </c:ext>
          </c:extLst>
        </c:ser>
        <c:ser>
          <c:idx val="2"/>
          <c:order val="1"/>
          <c:tx>
            <c:strRef>
              <c:f>'Daten Sektor Energiew.'!$B$13</c:f>
              <c:strCache>
                <c:ptCount val="1"/>
                <c:pt idx="0">
                  <c:v>CRF 1.A.3.e - Erdgasverdichter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Energiew.'!$D$11:$AR$11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Energiew.'!$D$13:$AR$13</c:f>
              <c:numCache>
                <c:formatCode>#,##0.0</c:formatCode>
                <c:ptCount val="21"/>
                <c:pt idx="0">
                  <c:v>1.1911170131017597</c:v>
                </c:pt>
                <c:pt idx="1">
                  <c:v>1.2433532464600003</c:v>
                </c:pt>
                <c:pt idx="2">
                  <c:v>1.2525273939000798</c:v>
                </c:pt>
                <c:pt idx="3">
                  <c:v>1.4891857180473971</c:v>
                </c:pt>
                <c:pt idx="4">
                  <c:v>1.21085502038652</c:v>
                </c:pt>
                <c:pt idx="5">
                  <c:v>1.24728307069308</c:v>
                </c:pt>
                <c:pt idx="6">
                  <c:v>1.0601524458041403</c:v>
                </c:pt>
                <c:pt idx="7">
                  <c:v>1.2682462125871801</c:v>
                </c:pt>
                <c:pt idx="8">
                  <c:v>1.3469831013109099</c:v>
                </c:pt>
                <c:pt idx="9">
                  <c:v>1.2098986901477897</c:v>
                </c:pt>
                <c:pt idx="10">
                  <c:v>0.77768307961819971</c:v>
                </c:pt>
                <c:pt idx="11">
                  <c:v>0.84724022320094006</c:v>
                </c:pt>
                <c:pt idx="12">
                  <c:v>1.34538571228962</c:v>
                </c:pt>
                <c:pt idx="13">
                  <c:v>1.0921586852339396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32B-481D-9576-99B77C4EFF68}"/>
            </c:ext>
          </c:extLst>
        </c:ser>
        <c:ser>
          <c:idx val="1"/>
          <c:order val="2"/>
          <c:tx>
            <c:strRef>
              <c:f>'Daten Sektor Energiew.'!$B$14</c:f>
              <c:strCache>
                <c:ptCount val="1"/>
                <c:pt idx="0">
                  <c:v>CRF 1.B - Diffuse Emissionen aus Brennstoffen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Energiew.'!$D$11:$AR$11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Energiew.'!$D$14:$AR$14</c:f>
              <c:numCache>
                <c:formatCode>#,##0.0</c:formatCode>
                <c:ptCount val="21"/>
                <c:pt idx="0">
                  <c:v>11.916432213160965</c:v>
                </c:pt>
                <c:pt idx="1">
                  <c:v>11.465005941633436</c:v>
                </c:pt>
                <c:pt idx="2">
                  <c:v>12.050608405243002</c:v>
                </c:pt>
                <c:pt idx="3">
                  <c:v>11.183363187943318</c:v>
                </c:pt>
                <c:pt idx="4">
                  <c:v>9.8218496546800438</c:v>
                </c:pt>
                <c:pt idx="5">
                  <c:v>9.65432438441327</c:v>
                </c:pt>
                <c:pt idx="6">
                  <c:v>8.623652778853744</c:v>
                </c:pt>
                <c:pt idx="7">
                  <c:v>8.2231282106750641</c:v>
                </c:pt>
                <c:pt idx="8">
                  <c:v>6.6659764770008048</c:v>
                </c:pt>
                <c:pt idx="9">
                  <c:v>4.7032152734726917</c:v>
                </c:pt>
                <c:pt idx="10">
                  <c:v>4.0919144493786153</c:v>
                </c:pt>
                <c:pt idx="11">
                  <c:v>3.9966613164036069</c:v>
                </c:pt>
                <c:pt idx="12">
                  <c:v>3.7610767922062083</c:v>
                </c:pt>
                <c:pt idx="13">
                  <c:v>3.7310408410160054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2B-481D-9576-99B77C4EF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3"/>
          <c:order val="3"/>
          <c:tx>
            <c:strRef>
              <c:f>'Daten Sektor Energiew.'!$B$15</c:f>
              <c:strCache>
                <c:ptCount val="1"/>
                <c:pt idx="0">
                  <c:v>1 - Energiewirtschaft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AD-4E32-9C74-E340F73B1A7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DAD-4E32-9C74-E340F73B1A7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DAD-4E32-9C74-E340F73B1A7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AD-4E32-9C74-E340F73B1A7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AD-4E32-9C74-E340F73B1A7B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DAD-4E32-9C74-E340F73B1A7B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AD-4E32-9C74-E340F73B1A7B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AD-4E32-9C74-E340F73B1A7B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DAD-4E32-9C74-E340F73B1A7B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AD-4E32-9C74-E340F73B1A7B}"/>
                </c:ext>
              </c:extLst>
            </c:dLbl>
            <c:dLbl>
              <c:idx val="10"/>
              <c:layout>
                <c:manualLayout>
                  <c:x val="-3.0716207867381506E-2"/>
                  <c:y val="-0.1191650229057417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4D-4030-9D67-9CE0B58E5AD5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EC-4AD3-ACCB-E3194DD96829}"/>
                </c:ext>
              </c:extLst>
            </c:dLbl>
            <c:dLbl>
              <c:idx val="12"/>
              <c:layout>
                <c:manualLayout>
                  <c:x val="-3.0716207867381429E-2"/>
                  <c:y val="-3.49830812899915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DAD-4E32-9C74-E340F73B1A7B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'Daten Sektor Energiew.'!$D$11:$AR$11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Energiew.'!$D$15:$AR$15</c:f>
              <c:numCache>
                <c:formatCode>#,##0.0</c:formatCode>
                <c:ptCount val="21"/>
                <c:pt idx="0">
                  <c:v>371.26498191710624</c:v>
                </c:pt>
                <c:pt idx="1">
                  <c:v>366.50255547433602</c:v>
                </c:pt>
                <c:pt idx="2">
                  <c:v>378.47574244147756</c:v>
                </c:pt>
                <c:pt idx="3">
                  <c:v>382.23237582395615</c:v>
                </c:pt>
                <c:pt idx="4">
                  <c:v>361.46021790185375</c:v>
                </c:pt>
                <c:pt idx="5">
                  <c:v>349.25954881792507</c:v>
                </c:pt>
                <c:pt idx="6">
                  <c:v>344.40716458016357</c:v>
                </c:pt>
                <c:pt idx="7">
                  <c:v>324.59928341566319</c:v>
                </c:pt>
                <c:pt idx="8">
                  <c:v>310.47016408489753</c:v>
                </c:pt>
                <c:pt idx="9">
                  <c:v>257.89191174551746</c:v>
                </c:pt>
                <c:pt idx="10">
                  <c:v>218.68542551348236</c:v>
                </c:pt>
                <c:pt idx="11">
                  <c:v>246.01807531847584</c:v>
                </c:pt>
                <c:pt idx="12">
                  <c:v>257.17908730201214</c:v>
                </c:pt>
                <c:pt idx="13">
                  <c:v>205.42393452074822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2B-481D-9576-99B77C4EFF68}"/>
            </c:ext>
          </c:extLst>
        </c:ser>
        <c:ser>
          <c:idx val="6"/>
          <c:order val="4"/>
          <c:tx>
            <c:strRef>
              <c:f>'Daten Sektor Energiew.'!$B$17:$C$17</c:f>
              <c:strCache>
                <c:ptCount val="2"/>
                <c:pt idx="0">
                  <c:v>1 - Energiewirtschaft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ysDot"/>
              </a:ln>
              <a:effectLst/>
            </c:spPr>
          </c:marker>
          <c:dLbls>
            <c:dLbl>
              <c:idx val="10"/>
              <c:layout>
                <c:manualLayout>
                  <c:x val="-3.0716207867381506E-2"/>
                  <c:y val="-6.7569639334797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24-45C1-8E66-2902AB72B83F}"/>
                </c:ext>
              </c:extLst>
            </c:dLbl>
            <c:dLbl>
              <c:idx val="12"/>
              <c:layout>
                <c:manualLayout>
                  <c:x val="-3.0716207867381429E-2"/>
                  <c:y val="-7.5716278845999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AD-4E32-9C74-E340F73B1A7B}"/>
                </c:ext>
              </c:extLst>
            </c:dLbl>
            <c:numFmt formatCode="#,##0" sourceLinked="0"/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Energiew.'!$D$17:$AR$17</c:f>
              <c:numCache>
                <c:formatCode>#,##0.0</c:formatCode>
                <c:ptCount val="21"/>
                <c:pt idx="10" formatCode="#,##0">
                  <c:v>280</c:v>
                </c:pt>
                <c:pt idx="11" formatCode="#,##0">
                  <c:v>#N/A</c:v>
                </c:pt>
                <c:pt idx="12" formatCode="#,##0">
                  <c:v>257</c:v>
                </c:pt>
                <c:pt idx="13" formatCode="#,##0">
                  <c:v>#N/A</c:v>
                </c:pt>
                <c:pt idx="14" formatCode="#,##0">
                  <c:v>#N/A</c:v>
                </c:pt>
                <c:pt idx="15" formatCode="#,##0">
                  <c:v>#N/A</c:v>
                </c:pt>
                <c:pt idx="16" formatCode="#,##0">
                  <c:v>#N/A</c:v>
                </c:pt>
                <c:pt idx="17" formatCode="#,##0">
                  <c:v>#N/A</c:v>
                </c:pt>
                <c:pt idx="18" formatCode="#,##0">
                  <c:v>#N/A</c:v>
                </c:pt>
                <c:pt idx="19" formatCode="#,##0">
                  <c:v>#N/A</c:v>
                </c:pt>
                <c:pt idx="20" formatCode="#,##0">
                  <c:v>107.9776140872485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B-481D-9576-99B77C4EFF68}"/>
            </c:ext>
          </c:extLst>
        </c:ser>
        <c:ser>
          <c:idx val="4"/>
          <c:order val="5"/>
          <c:tx>
            <c:strRef>
              <c:f>'Daten Sektor Energiew.'!$B$16</c:f>
              <c:strCache>
                <c:ptCount val="1"/>
                <c:pt idx="0">
                  <c:v>davon im ETS ***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'Daten Sektor Energiew.'!$D$16:$AR$16</c:f>
              <c:numCache>
                <c:formatCode>#,##0.0</c:formatCode>
                <c:ptCount val="21"/>
                <c:pt idx="3">
                  <c:v>329.46063848099999</c:v>
                </c:pt>
                <c:pt idx="4">
                  <c:v>308.79691789999998</c:v>
                </c:pt>
                <c:pt idx="5">
                  <c:v>303.30659193100001</c:v>
                </c:pt>
                <c:pt idx="6">
                  <c:v>300.52859501600005</c:v>
                </c:pt>
                <c:pt idx="7">
                  <c:v>282.70387481699998</c:v>
                </c:pt>
                <c:pt idx="8">
                  <c:v>269.91608345999992</c:v>
                </c:pt>
                <c:pt idx="9">
                  <c:v>216.58987099999999</c:v>
                </c:pt>
                <c:pt idx="10">
                  <c:v>182.62732513999998</c:v>
                </c:pt>
                <c:pt idx="11">
                  <c:v>208.887073249</c:v>
                </c:pt>
                <c:pt idx="12">
                  <c:v>221.11981700000001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4A-4849-8DD5-42C794F20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Energiew.'!$C$6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"/>
          <c:y val="0.80324839232163181"/>
          <c:w val="0.61756962844099461"/>
          <c:h val="0.123562711483875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Industrie'!$B$12</c:f>
              <c:strCache>
                <c:ptCount val="1"/>
                <c:pt idx="0">
                  <c:v>CRF 1.A.2 - Verarbeitendes Gewerbe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Industrie'!$D$11:$AR$11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Industrie'!$D$12:$AR$12</c:f>
              <c:numCache>
                <c:formatCode>#,##0.0</c:formatCode>
                <c:ptCount val="21"/>
                <c:pt idx="0">
                  <c:v>123.48552260190948</c:v>
                </c:pt>
                <c:pt idx="1">
                  <c:v>120.01714384337461</c:v>
                </c:pt>
                <c:pt idx="2">
                  <c:v>117.65732879494293</c:v>
                </c:pt>
                <c:pt idx="3">
                  <c:v>118.03821421544372</c:v>
                </c:pt>
                <c:pt idx="4">
                  <c:v>116.80250098463229</c:v>
                </c:pt>
                <c:pt idx="5">
                  <c:v>125.1458812616731</c:v>
                </c:pt>
                <c:pt idx="6">
                  <c:v>127.11689341472979</c:v>
                </c:pt>
                <c:pt idx="7">
                  <c:v>128.94635965420531</c:v>
                </c:pt>
                <c:pt idx="8">
                  <c:v>124.03418462668974</c:v>
                </c:pt>
                <c:pt idx="9">
                  <c:v>121.40740096095125</c:v>
                </c:pt>
                <c:pt idx="10">
                  <c:v>118.7397691520648</c:v>
                </c:pt>
                <c:pt idx="11">
                  <c:v>124.55417591607255</c:v>
                </c:pt>
                <c:pt idx="12">
                  <c:v>115.80321799921285</c:v>
                </c:pt>
                <c:pt idx="13">
                  <c:v>107.91332551449038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8-4084-87D2-36BBA94A6C43}"/>
            </c:ext>
          </c:extLst>
        </c:ser>
        <c:ser>
          <c:idx val="1"/>
          <c:order val="1"/>
          <c:tx>
            <c:strRef>
              <c:f>'Daten Sektor Industrie'!$B$13</c:f>
              <c:strCache>
                <c:ptCount val="1"/>
                <c:pt idx="0">
                  <c:v>CRF 2.A - Herstellung mineralischer Produkte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invertIfNegative val="0"/>
          <c:cat>
            <c:numRef>
              <c:f>'Daten Sektor Industrie'!$D$11:$AR$11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Industrie'!$D$13:$AR$13</c:f>
              <c:numCache>
                <c:formatCode>#,##0.0</c:formatCode>
                <c:ptCount val="21"/>
                <c:pt idx="0">
                  <c:v>18.952411817376305</c:v>
                </c:pt>
                <c:pt idx="1">
                  <c:v>20.151155477001232</c:v>
                </c:pt>
                <c:pt idx="2">
                  <c:v>19.665716849405289</c:v>
                </c:pt>
                <c:pt idx="3">
                  <c:v>19.072968412832061</c:v>
                </c:pt>
                <c:pt idx="4">
                  <c:v>19.636053518541903</c:v>
                </c:pt>
                <c:pt idx="5">
                  <c:v>19.245834052949093</c:v>
                </c:pt>
                <c:pt idx="6">
                  <c:v>19.254200365116503</c:v>
                </c:pt>
                <c:pt idx="7">
                  <c:v>19.933552517479935</c:v>
                </c:pt>
                <c:pt idx="8">
                  <c:v>19.807482634354653</c:v>
                </c:pt>
                <c:pt idx="9">
                  <c:v>19.569242430160607</c:v>
                </c:pt>
                <c:pt idx="10">
                  <c:v>19.201696960959183</c:v>
                </c:pt>
                <c:pt idx="11">
                  <c:v>19.897266659277122</c:v>
                </c:pt>
                <c:pt idx="12">
                  <c:v>18.610209793419578</c:v>
                </c:pt>
                <c:pt idx="13">
                  <c:v>15.833408696599999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78-4084-87D2-36BBA94A6C43}"/>
            </c:ext>
          </c:extLst>
        </c:ser>
        <c:ser>
          <c:idx val="2"/>
          <c:order val="2"/>
          <c:tx>
            <c:strRef>
              <c:f>'Daten Sektor Industrie'!$B$14</c:f>
              <c:strCache>
                <c:ptCount val="1"/>
                <c:pt idx="0">
                  <c:v>CRF 2.B - Chemische Industrie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Industrie'!$D$11:$AR$11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Industrie'!$D$14:$AR$14</c:f>
              <c:numCache>
                <c:formatCode>#,##0.0</c:formatCode>
                <c:ptCount val="21"/>
                <c:pt idx="0">
                  <c:v>10.389540650091421</c:v>
                </c:pt>
                <c:pt idx="1">
                  <c:v>9.7538833002644623</c:v>
                </c:pt>
                <c:pt idx="2">
                  <c:v>9.614065278196767</c:v>
                </c:pt>
                <c:pt idx="3">
                  <c:v>9.6361087569855783</c:v>
                </c:pt>
                <c:pt idx="4">
                  <c:v>7.5856900954210893</c:v>
                </c:pt>
                <c:pt idx="5">
                  <c:v>6.9269201651367949</c:v>
                </c:pt>
                <c:pt idx="6">
                  <c:v>6.9585368348439722</c:v>
                </c:pt>
                <c:pt idx="7">
                  <c:v>6.932245864741704</c:v>
                </c:pt>
                <c:pt idx="8">
                  <c:v>6.7612787404060466</c:v>
                </c:pt>
                <c:pt idx="9">
                  <c:v>6.5404705396890384</c:v>
                </c:pt>
                <c:pt idx="10">
                  <c:v>6.5601087060580046</c:v>
                </c:pt>
                <c:pt idx="11">
                  <c:v>6.4003915575066168</c:v>
                </c:pt>
                <c:pt idx="12">
                  <c:v>5.2006574231539409</c:v>
                </c:pt>
                <c:pt idx="13">
                  <c:v>4.927140368158013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78-4084-87D2-36BBA94A6C43}"/>
            </c:ext>
          </c:extLst>
        </c:ser>
        <c:ser>
          <c:idx val="3"/>
          <c:order val="3"/>
          <c:tx>
            <c:strRef>
              <c:f>'Daten Sektor Industrie'!$B$15</c:f>
              <c:strCache>
                <c:ptCount val="1"/>
                <c:pt idx="0">
                  <c:v>CRF 2.C - Herstellung von Metallen</c:v>
                </c:pt>
              </c:strCache>
            </c:strRef>
          </c:tx>
          <c:spPr>
            <a:solidFill>
              <a:schemeClr val="accent4">
                <a:lumMod val="20000"/>
                <a:lumOff val="8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Industrie'!$D$11:$AR$11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Industrie'!$D$15:$AR$15</c:f>
              <c:numCache>
                <c:formatCode>#,##0.0</c:formatCode>
                <c:ptCount val="21"/>
                <c:pt idx="0">
                  <c:v>16.661484410414829</c:v>
                </c:pt>
                <c:pt idx="1">
                  <c:v>17.236508485664185</c:v>
                </c:pt>
                <c:pt idx="2">
                  <c:v>14.879060608255012</c:v>
                </c:pt>
                <c:pt idx="3">
                  <c:v>15.375044641465658</c:v>
                </c:pt>
                <c:pt idx="4">
                  <c:v>17.114747878477647</c:v>
                </c:pt>
                <c:pt idx="5">
                  <c:v>17.021551401093639</c:v>
                </c:pt>
                <c:pt idx="6">
                  <c:v>18.583937820572956</c:v>
                </c:pt>
                <c:pt idx="7">
                  <c:v>21.822335931970368</c:v>
                </c:pt>
                <c:pt idx="8">
                  <c:v>20.072745867323221</c:v>
                </c:pt>
                <c:pt idx="9">
                  <c:v>18.183507978943638</c:v>
                </c:pt>
                <c:pt idx="10">
                  <c:v>15.970707544018657</c:v>
                </c:pt>
                <c:pt idx="11">
                  <c:v>17.706397498977395</c:v>
                </c:pt>
                <c:pt idx="12">
                  <c:v>16.093982260909481</c:v>
                </c:pt>
                <c:pt idx="13">
                  <c:v>14.91241145419025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978-4084-87D2-36BBA94A6C43}"/>
            </c:ext>
          </c:extLst>
        </c:ser>
        <c:ser>
          <c:idx val="4"/>
          <c:order val="4"/>
          <c:tx>
            <c:strRef>
              <c:f>'Daten Sektor Industrie'!$B$16</c:f>
              <c:strCache>
                <c:ptCount val="1"/>
                <c:pt idx="0">
                  <c:v>CRF 2.D-H - übrige Prozesse und Produktverwendungen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invertIfNegative val="0"/>
          <c:cat>
            <c:numRef>
              <c:f>'Daten Sektor Industrie'!$D$11:$AR$11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Industrie'!$D$16:$AR$16</c:f>
              <c:numCache>
                <c:formatCode>#,##0.0</c:formatCode>
                <c:ptCount val="21"/>
                <c:pt idx="0">
                  <c:v>15.779180778218876</c:v>
                </c:pt>
                <c:pt idx="1">
                  <c:v>16.051204673960299</c:v>
                </c:pt>
                <c:pt idx="2">
                  <c:v>16.250225306935143</c:v>
                </c:pt>
                <c:pt idx="3">
                  <c:v>16.185864650629494</c:v>
                </c:pt>
                <c:pt idx="4">
                  <c:v>16.208376456262467</c:v>
                </c:pt>
                <c:pt idx="5">
                  <c:v>16.583944069687046</c:v>
                </c:pt>
                <c:pt idx="6">
                  <c:v>16.688800636002597</c:v>
                </c:pt>
                <c:pt idx="7">
                  <c:v>16.658595989098131</c:v>
                </c:pt>
                <c:pt idx="8">
                  <c:v>15.795707285066074</c:v>
                </c:pt>
                <c:pt idx="9">
                  <c:v>15.059156493471706</c:v>
                </c:pt>
                <c:pt idx="10">
                  <c:v>13.522140311430777</c:v>
                </c:pt>
                <c:pt idx="11">
                  <c:v>13.04219534109912</c:v>
                </c:pt>
                <c:pt idx="12">
                  <c:v>12.156480019262011</c:v>
                </c:pt>
                <c:pt idx="13">
                  <c:v>11.383268562417408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7978-4084-87D2-36BBA94A6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6"/>
          <c:order val="5"/>
          <c:tx>
            <c:strRef>
              <c:f>'Daten Sektor Industrie'!$B$17</c:f>
              <c:strCache>
                <c:ptCount val="1"/>
                <c:pt idx="0">
                  <c:v>2- Industrie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F4-489A-9312-475BFC18893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F4-489A-9312-475BFC18893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F4-489A-9312-475BFC18893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F4-489A-9312-475BFC18893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F4-489A-9312-475BFC18893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F4-489A-9312-475BFC18893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F4-489A-9312-475BFC18893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F4-489A-9312-475BFC18893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F4-489A-9312-475BFC18893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F4-489A-9312-475BFC18893F}"/>
                </c:ext>
              </c:extLst>
            </c:dLbl>
            <c:dLbl>
              <c:idx val="10"/>
              <c:layout>
                <c:manualLayout>
                  <c:x val="-2.948920484465516E-2"/>
                  <c:y val="-6.51731160896130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57-4E6A-A534-F4B40E61D62C}"/>
                </c:ext>
              </c:extLst>
            </c:dLbl>
            <c:dLbl>
              <c:idx val="11"/>
              <c:layout>
                <c:manualLayout>
                  <c:x val="-2.948920484465516E-2"/>
                  <c:y val="-4.07331975560081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5AB-4A3E-977E-B41093C95379}"/>
                </c:ext>
              </c:extLst>
            </c:dLbl>
            <c:dLbl>
              <c:idx val="12"/>
              <c:layout>
                <c:manualLayout>
                  <c:x val="-2.948920484465508E-2"/>
                  <c:y val="-6.788866259334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69-4B12-9C91-4C4E68AC67D7}"/>
                </c:ext>
              </c:extLst>
            </c:dLbl>
            <c:dLbl>
              <c:idx val="13"/>
              <c:layout>
                <c:manualLayout>
                  <c:x val="-2.948920484465508E-2"/>
                  <c:y val="-8.68974881194840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F4-489A-9312-475BFC18893F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'Daten Sektor Industrie'!$D$17:$AR$17</c:f>
              <c:numCache>
                <c:formatCode>#,##0.0</c:formatCode>
                <c:ptCount val="21"/>
                <c:pt idx="0">
                  <c:v>185.2681402580109</c:v>
                </c:pt>
                <c:pt idx="1">
                  <c:v>183.20989578026479</c:v>
                </c:pt>
                <c:pt idx="2">
                  <c:v>178.06639683773511</c:v>
                </c:pt>
                <c:pt idx="3">
                  <c:v>178.30820067735647</c:v>
                </c:pt>
                <c:pt idx="4">
                  <c:v>177.34736893333542</c:v>
                </c:pt>
                <c:pt idx="5">
                  <c:v>184.92413095053968</c:v>
                </c:pt>
                <c:pt idx="6">
                  <c:v>188.60236907126583</c:v>
                </c:pt>
                <c:pt idx="7">
                  <c:v>194.29308995749543</c:v>
                </c:pt>
                <c:pt idx="8">
                  <c:v>186.47139915383971</c:v>
                </c:pt>
                <c:pt idx="9">
                  <c:v>180.75977840321625</c:v>
                </c:pt>
                <c:pt idx="10">
                  <c:v>173.99442267453142</c:v>
                </c:pt>
                <c:pt idx="11">
                  <c:v>181.60042697293278</c:v>
                </c:pt>
                <c:pt idx="12">
                  <c:v>167.86454749595785</c:v>
                </c:pt>
                <c:pt idx="13">
                  <c:v>154.96955459585607</c:v>
                </c:pt>
              </c:numCache>
            </c:numRef>
          </c:cat>
          <c:val>
            <c:numRef>
              <c:f>'Daten Sektor Industrie'!$D$17:$AR$17</c:f>
              <c:numCache>
                <c:formatCode>#,##0.0</c:formatCode>
                <c:ptCount val="21"/>
                <c:pt idx="0">
                  <c:v>185.2681402580109</c:v>
                </c:pt>
                <c:pt idx="1">
                  <c:v>183.20989578026479</c:v>
                </c:pt>
                <c:pt idx="2">
                  <c:v>178.06639683773511</c:v>
                </c:pt>
                <c:pt idx="3">
                  <c:v>178.30820067735647</c:v>
                </c:pt>
                <c:pt idx="4">
                  <c:v>177.34736893333542</c:v>
                </c:pt>
                <c:pt idx="5">
                  <c:v>184.92413095053968</c:v>
                </c:pt>
                <c:pt idx="6">
                  <c:v>188.60236907126583</c:v>
                </c:pt>
                <c:pt idx="7">
                  <c:v>194.29308995749543</c:v>
                </c:pt>
                <c:pt idx="8">
                  <c:v>186.47139915383971</c:v>
                </c:pt>
                <c:pt idx="9">
                  <c:v>180.75977840321625</c:v>
                </c:pt>
                <c:pt idx="10">
                  <c:v>173.99442267453142</c:v>
                </c:pt>
                <c:pt idx="11">
                  <c:v>181.60042697293278</c:v>
                </c:pt>
                <c:pt idx="12">
                  <c:v>167.86454749595785</c:v>
                </c:pt>
                <c:pt idx="13">
                  <c:v>154.96955459585607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78-4084-87D2-36BBA94A6C43}"/>
            </c:ext>
          </c:extLst>
        </c:ser>
        <c:ser>
          <c:idx val="7"/>
          <c:order val="6"/>
          <c:tx>
            <c:strRef>
              <c:f>'Daten Sektor Industrie'!$B$19:$C$19</c:f>
              <c:strCache>
                <c:ptCount val="2"/>
                <c:pt idx="0">
                  <c:v>2 - Industrie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solidFill>
                  <a:schemeClr val="accent4">
                    <a:alpha val="96000"/>
                  </a:schemeClr>
                </a:solidFill>
                <a:prstDash val="sysDot"/>
              </a:ln>
              <a:effectLst/>
            </c:spPr>
          </c:marker>
          <c:dLbls>
            <c:dLbl>
              <c:idx val="10"/>
              <c:layout>
                <c:manualLayout>
                  <c:x val="-3.0716207867381506E-2"/>
                  <c:y val="-7.843182534973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93-4981-A2A1-FBB3A5EC52BB}"/>
                </c:ext>
              </c:extLst>
            </c:dLbl>
            <c:dLbl>
              <c:idx val="11"/>
              <c:layout>
                <c:manualLayout>
                  <c:x val="-2.8609836092763286E-2"/>
                  <c:y val="-8.6578464860935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F4-489A-9312-475BFC18893F}"/>
                </c:ext>
              </c:extLst>
            </c:dLbl>
            <c:dLbl>
              <c:idx val="12"/>
              <c:layout>
                <c:manualLayout>
                  <c:x val="-3.0716207867381429E-2"/>
                  <c:y val="-8.9294011364669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978-4084-87D2-36BBA94A6C43}"/>
                </c:ext>
              </c:extLst>
            </c:dLbl>
            <c:dLbl>
              <c:idx val="13"/>
              <c:layout>
                <c:manualLayout>
                  <c:x val="-3.0716207867381506E-2"/>
                  <c:y val="-7.843182534973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978-4084-87D2-36BBA94A6C43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978-4084-87D2-36BBA94A6C43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978-4084-87D2-36BBA94A6C43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978-4084-87D2-36BBA94A6C43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978-4084-87D2-36BBA94A6C43}"/>
                </c:ext>
              </c:extLst>
            </c:dLbl>
            <c:numFmt formatCode="#,##0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'Daten Sektor Industrie'!$D$17:$AR$17</c:f>
              <c:numCache>
                <c:formatCode>#,##0.0</c:formatCode>
                <c:ptCount val="21"/>
                <c:pt idx="0">
                  <c:v>185.2681402580109</c:v>
                </c:pt>
                <c:pt idx="1">
                  <c:v>183.20989578026479</c:v>
                </c:pt>
                <c:pt idx="2">
                  <c:v>178.06639683773511</c:v>
                </c:pt>
                <c:pt idx="3">
                  <c:v>178.30820067735647</c:v>
                </c:pt>
                <c:pt idx="4">
                  <c:v>177.34736893333542</c:v>
                </c:pt>
                <c:pt idx="5">
                  <c:v>184.92413095053968</c:v>
                </c:pt>
                <c:pt idx="6">
                  <c:v>188.60236907126583</c:v>
                </c:pt>
                <c:pt idx="7">
                  <c:v>194.29308995749543</c:v>
                </c:pt>
                <c:pt idx="8">
                  <c:v>186.47139915383971</c:v>
                </c:pt>
                <c:pt idx="9">
                  <c:v>180.75977840321625</c:v>
                </c:pt>
                <c:pt idx="10">
                  <c:v>173.99442267453142</c:v>
                </c:pt>
                <c:pt idx="11">
                  <c:v>181.60042697293278</c:v>
                </c:pt>
                <c:pt idx="12">
                  <c:v>167.86454749595785</c:v>
                </c:pt>
                <c:pt idx="13">
                  <c:v>154.96955459585607</c:v>
                </c:pt>
              </c:numCache>
            </c:numRef>
          </c:cat>
          <c:val>
            <c:numRef>
              <c:f>'Daten Sektor Industrie'!$D$19:$AR$19</c:f>
              <c:numCache>
                <c:formatCode>#,##0.0</c:formatCode>
                <c:ptCount val="21"/>
                <c:pt idx="10">
                  <c:v>186</c:v>
                </c:pt>
                <c:pt idx="11">
                  <c:v>182</c:v>
                </c:pt>
                <c:pt idx="12">
                  <c:v>176.86086659631175</c:v>
                </c:pt>
                <c:pt idx="13" formatCode="#,##0">
                  <c:v>172.985406483856</c:v>
                </c:pt>
                <c:pt idx="14" formatCode="#,##0">
                  <c:v>168.55909961071313</c:v>
                </c:pt>
                <c:pt idx="15" formatCode="#,##0">
                  <c:v>160.55909961071313</c:v>
                </c:pt>
                <c:pt idx="16" formatCode="#,##0">
                  <c:v>152.55909961071313</c:v>
                </c:pt>
                <c:pt idx="17" formatCode="#,##0">
                  <c:v>143.55909961071313</c:v>
                </c:pt>
                <c:pt idx="18" formatCode="#,##0">
                  <c:v>135.55909961071313</c:v>
                </c:pt>
                <c:pt idx="19" formatCode="#,##0">
                  <c:v>128.5590996107131</c:v>
                </c:pt>
                <c:pt idx="20" formatCode="#,##0">
                  <c:v>121.5590996107131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7978-4084-87D2-36BBA94A6C43}"/>
            </c:ext>
          </c:extLst>
        </c:ser>
        <c:ser>
          <c:idx val="8"/>
          <c:order val="7"/>
          <c:tx>
            <c:strRef>
              <c:f>'Daten Sektor Industrie'!$B$18</c:f>
              <c:strCache>
                <c:ptCount val="1"/>
                <c:pt idx="0">
                  <c:v>davon im ETS ***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'Daten Sektor Industrie'!$D$17:$AR$17</c:f>
              <c:numCache>
                <c:formatCode>#,##0.0</c:formatCode>
                <c:ptCount val="21"/>
                <c:pt idx="0">
                  <c:v>185.2681402580109</c:v>
                </c:pt>
                <c:pt idx="1">
                  <c:v>183.20989578026479</c:v>
                </c:pt>
                <c:pt idx="2">
                  <c:v>178.06639683773511</c:v>
                </c:pt>
                <c:pt idx="3">
                  <c:v>178.30820067735647</c:v>
                </c:pt>
                <c:pt idx="4">
                  <c:v>177.34736893333542</c:v>
                </c:pt>
                <c:pt idx="5">
                  <c:v>184.92413095053968</c:v>
                </c:pt>
                <c:pt idx="6">
                  <c:v>188.60236907126583</c:v>
                </c:pt>
                <c:pt idx="7">
                  <c:v>194.29308995749543</c:v>
                </c:pt>
                <c:pt idx="8">
                  <c:v>186.47139915383971</c:v>
                </c:pt>
                <c:pt idx="9">
                  <c:v>180.75977840321625</c:v>
                </c:pt>
                <c:pt idx="10">
                  <c:v>173.99442267453142</c:v>
                </c:pt>
                <c:pt idx="11">
                  <c:v>181.60042697293278</c:v>
                </c:pt>
                <c:pt idx="12">
                  <c:v>167.86454749595785</c:v>
                </c:pt>
                <c:pt idx="13">
                  <c:v>154.96955459585607</c:v>
                </c:pt>
              </c:numCache>
            </c:numRef>
          </c:cat>
          <c:val>
            <c:numRef>
              <c:f>'Daten Sektor Industrie'!$D$18:$AR$18</c:f>
              <c:numCache>
                <c:formatCode>#,##0.0</c:formatCode>
                <c:ptCount val="21"/>
                <c:pt idx="3">
                  <c:v>150.78318197599998</c:v>
                </c:pt>
                <c:pt idx="4">
                  <c:v>151.66363896600001</c:v>
                </c:pt>
                <c:pt idx="5">
                  <c:v>151.48450023099997</c:v>
                </c:pt>
                <c:pt idx="6">
                  <c:v>151.705101192</c:v>
                </c:pt>
                <c:pt idx="7">
                  <c:v>154.330410731</c:v>
                </c:pt>
                <c:pt idx="8">
                  <c:v>152.37575842299998</c:v>
                </c:pt>
                <c:pt idx="9">
                  <c:v>146.17388799999998</c:v>
                </c:pt>
                <c:pt idx="10">
                  <c:v>137.125524845</c:v>
                </c:pt>
                <c:pt idx="11">
                  <c:v>145.74869454200001</c:v>
                </c:pt>
                <c:pt idx="12">
                  <c:v>132.42863200000002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9-4C70-BE18-4BADAFED1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Industrie'!$C$6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Gebäude'!$B$12</c:f>
              <c:strCache>
                <c:ptCount val="1"/>
                <c:pt idx="0">
                  <c:v>CRF 1.A.4.a - Gewerbe, Handel, Dienstleistung (ohne Militär und Landwirtschaft)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  <a:prstDash val="solid"/>
            </a:ln>
            <a:effectLst/>
          </c:spPr>
          <c:invertIfNegative val="0"/>
          <c:dLbls>
            <c:delete val="1"/>
          </c:dLbls>
          <c:cat>
            <c:numRef>
              <c:f>'Daten Sektor Gebäude'!$D$11:$AR$11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Gebäude'!$D$12:$AR$12</c:f>
              <c:numCache>
                <c:formatCode>#,##0.0</c:formatCode>
                <c:ptCount val="21"/>
                <c:pt idx="0">
                  <c:v>35.521325280677331</c:v>
                </c:pt>
                <c:pt idx="1">
                  <c:v>34.787843225251009</c:v>
                </c:pt>
                <c:pt idx="2">
                  <c:v>33.860887804025168</c:v>
                </c:pt>
                <c:pt idx="3">
                  <c:v>37.277757688824806</c:v>
                </c:pt>
                <c:pt idx="4">
                  <c:v>34.913976931891412</c:v>
                </c:pt>
                <c:pt idx="5">
                  <c:v>36.316641880151103</c:v>
                </c:pt>
                <c:pt idx="6">
                  <c:v>28.602699383349741</c:v>
                </c:pt>
                <c:pt idx="7">
                  <c:v>29.864098996349913</c:v>
                </c:pt>
                <c:pt idx="8">
                  <c:v>25.631099132303124</c:v>
                </c:pt>
                <c:pt idx="9">
                  <c:v>26.015476245927914</c:v>
                </c:pt>
                <c:pt idx="10">
                  <c:v>25.096875890740392</c:v>
                </c:pt>
                <c:pt idx="11">
                  <c:v>25.902973153998541</c:v>
                </c:pt>
                <c:pt idx="12">
                  <c:v>24.196743188764842</c:v>
                </c:pt>
                <c:pt idx="13">
                  <c:v>22.91785560198776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62-4755-9E96-DC55ADA1CECB}"/>
            </c:ext>
          </c:extLst>
        </c:ser>
        <c:ser>
          <c:idx val="1"/>
          <c:order val="1"/>
          <c:tx>
            <c:strRef>
              <c:f>'Daten Sektor Gebäude'!$B$13</c:f>
              <c:strCache>
                <c:ptCount val="1"/>
                <c:pt idx="0">
                  <c:v>CRF 1.A.4.b - Haushalte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dLbls>
            <c:delete val="1"/>
          </c:dLbls>
          <c:cat>
            <c:numRef>
              <c:f>'Daten Sektor Gebäude'!$D$11:$AR$11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Gebäude'!$D$13:$AR$13</c:f>
              <c:numCache>
                <c:formatCode>#,##0.0</c:formatCode>
                <c:ptCount val="21"/>
                <c:pt idx="0">
                  <c:v>106.0636414148877</c:v>
                </c:pt>
                <c:pt idx="1">
                  <c:v>88.628073960360155</c:v>
                </c:pt>
                <c:pt idx="2">
                  <c:v>95.482076748569156</c:v>
                </c:pt>
                <c:pt idx="3">
                  <c:v>100.77366297116238</c:v>
                </c:pt>
                <c:pt idx="4">
                  <c:v>84.385411281257817</c:v>
                </c:pt>
                <c:pt idx="5">
                  <c:v>88.95323510501791</c:v>
                </c:pt>
                <c:pt idx="6">
                  <c:v>91.915553249211271</c:v>
                </c:pt>
                <c:pt idx="7">
                  <c:v>90.468834764775949</c:v>
                </c:pt>
                <c:pt idx="8">
                  <c:v>89.774046414684477</c:v>
                </c:pt>
                <c:pt idx="9">
                  <c:v>95.420043400687305</c:v>
                </c:pt>
                <c:pt idx="10">
                  <c:v>96.666276593148339</c:v>
                </c:pt>
                <c:pt idx="11">
                  <c:v>92.469505913782442</c:v>
                </c:pt>
                <c:pt idx="12">
                  <c:v>85.502403305384448</c:v>
                </c:pt>
                <c:pt idx="13">
                  <c:v>78.452761826826588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62-4755-9E96-DC55ADA1CECB}"/>
            </c:ext>
          </c:extLst>
        </c:ser>
        <c:ser>
          <c:idx val="2"/>
          <c:order val="2"/>
          <c:tx>
            <c:strRef>
              <c:f>'Daten Sektor Gebäude'!$B$14</c:f>
              <c:strCache>
                <c:ptCount val="1"/>
                <c:pt idx="0">
                  <c:v>CRF 1.A.5 - Militär</c:v>
                </c:pt>
              </c:strCache>
            </c:strRef>
          </c:tx>
          <c:spPr>
            <a:solidFill>
              <a:schemeClr val="tx2"/>
            </a:solidFill>
            <a:ln w="25400">
              <a:noFill/>
            </a:ln>
            <a:effectLst/>
          </c:spPr>
          <c:invertIfNegative val="0"/>
          <c:dLbls>
            <c:delete val="1"/>
          </c:dLbls>
          <c:cat>
            <c:numRef>
              <c:f>'Daten Sektor Gebäude'!$D$11:$AR$11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Gebäude'!$D$14:$AR$14</c:f>
              <c:numCache>
                <c:formatCode>#,##0.0</c:formatCode>
                <c:ptCount val="21"/>
                <c:pt idx="0">
                  <c:v>1.3435469572962815</c:v>
                </c:pt>
                <c:pt idx="1">
                  <c:v>1.2425220286894429</c:v>
                </c:pt>
                <c:pt idx="2">
                  <c:v>1.0314613283629663</c:v>
                </c:pt>
                <c:pt idx="3">
                  <c:v>1.0707718735613208</c:v>
                </c:pt>
                <c:pt idx="4">
                  <c:v>1.0025202784107352</c:v>
                </c:pt>
                <c:pt idx="5">
                  <c:v>0.99467972847616837</c:v>
                </c:pt>
                <c:pt idx="6">
                  <c:v>1.0320877059708664</c:v>
                </c:pt>
                <c:pt idx="7">
                  <c:v>0.85095101017863539</c:v>
                </c:pt>
                <c:pt idx="8">
                  <c:v>0.75912941084175178</c:v>
                </c:pt>
                <c:pt idx="9">
                  <c:v>0.92185507497525654</c:v>
                </c:pt>
                <c:pt idx="10">
                  <c:v>0.78855269743522072</c:v>
                </c:pt>
                <c:pt idx="11">
                  <c:v>0.98216333879591777</c:v>
                </c:pt>
                <c:pt idx="12">
                  <c:v>0.84442654798791505</c:v>
                </c:pt>
                <c:pt idx="13">
                  <c:v>0.84844975054793681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62-4755-9E96-DC55ADA1CECB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6"/>
          <c:order val="3"/>
          <c:tx>
            <c:strRef>
              <c:f>'Daten Sektor Gebäude'!$B$15</c:f>
              <c:strCache>
                <c:ptCount val="1"/>
                <c:pt idx="0">
                  <c:v>3 - Gebäude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A10F-42C6-AA27-945AD907807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A10F-42C6-AA27-945AD907807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A10F-42C6-AA27-945AD907807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A10F-42C6-AA27-945AD907807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A10F-42C6-AA27-945AD907807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A10F-42C6-AA27-945AD907807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A10F-42C6-AA27-945AD907807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A10F-42C6-AA27-945AD907807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A10F-42C6-AA27-945AD907807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A10F-42C6-AA27-945AD9078074}"/>
                </c:ext>
              </c:extLst>
            </c:dLbl>
            <c:dLbl>
              <c:idx val="10"/>
              <c:layout>
                <c:manualLayout>
                  <c:x val="-3.0716207867381506E-2"/>
                  <c:y val="-6.4854092831064136E-2"/>
                </c:manualLayout>
              </c:layout>
              <c:tx>
                <c:rich>
                  <a:bodyPr/>
                  <a:lstStyle/>
                  <a:p>
                    <a:fld id="{983BC9E2-E691-447F-BA0E-6D6F38C92787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E88-48C7-86F1-3E9D0648E56A}"/>
                </c:ext>
              </c:extLst>
            </c:dLbl>
            <c:dLbl>
              <c:idx val="11"/>
              <c:layout>
                <c:manualLayout>
                  <c:x val="-3.0716207867381582E-2"/>
                  <c:y val="-5.3991906816128636E-2"/>
                </c:manualLayout>
              </c:layout>
              <c:tx>
                <c:rich>
                  <a:bodyPr/>
                  <a:lstStyle/>
                  <a:p>
                    <a:fld id="{0CB6BF16-9529-4A4C-850E-5900CA97A487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689-4840-B070-6B6FA203843E}"/>
                </c:ext>
              </c:extLst>
            </c:dLbl>
            <c:dLbl>
              <c:idx val="12"/>
              <c:layout>
                <c:manualLayout>
                  <c:x val="-3.0716207867381429E-2"/>
                  <c:y val="-6.5173116089613056E-2"/>
                </c:manualLayout>
              </c:layout>
              <c:tx>
                <c:rich>
                  <a:bodyPr/>
                  <a:lstStyle/>
                  <a:p>
                    <a:fld id="{DC516DA1-DE26-4CD9-8298-C173B2E3C584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E88-48C7-86F1-3E9D0648E56A}"/>
                </c:ext>
              </c:extLst>
            </c:dLbl>
            <c:dLbl>
              <c:idx val="13"/>
              <c:layout>
                <c:manualLayout>
                  <c:x val="-3.0716207867381506E-2"/>
                  <c:y val="-6.4854092831064164E-2"/>
                </c:manualLayout>
              </c:layout>
              <c:tx>
                <c:rich>
                  <a:bodyPr/>
                  <a:lstStyle/>
                  <a:p>
                    <a:fld id="{8E75ECCA-4FCF-4834-AE2B-D27C4CB84198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A10F-42C6-AA27-945AD9078074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A10F-42C6-AA27-945AD9078074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A10F-42C6-AA27-945AD90780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A10F-42C6-AA27-945AD90780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A10F-42C6-AA27-945AD9078074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A10F-42C6-AA27-945AD9078074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A10F-42C6-AA27-945AD9078074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A10F-42C6-AA27-945AD9078074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'Daten Sektor Gebäude'!$D$15:$AR$15</c:f>
              <c:numCache>
                <c:formatCode>#,##0.0</c:formatCode>
                <c:ptCount val="21"/>
                <c:pt idx="0">
                  <c:v>142.92851365286131</c:v>
                </c:pt>
                <c:pt idx="1">
                  <c:v>124.65843921430061</c:v>
                </c:pt>
                <c:pt idx="2">
                  <c:v>130.37442588095729</c:v>
                </c:pt>
                <c:pt idx="3">
                  <c:v>139.12219253354851</c:v>
                </c:pt>
                <c:pt idx="4">
                  <c:v>120.30190849155996</c:v>
                </c:pt>
                <c:pt idx="5">
                  <c:v>126.26455671364519</c:v>
                </c:pt>
                <c:pt idx="6">
                  <c:v>121.55034033853188</c:v>
                </c:pt>
                <c:pt idx="7">
                  <c:v>121.18388477130449</c:v>
                </c:pt>
                <c:pt idx="8">
                  <c:v>116.16427495782935</c:v>
                </c:pt>
                <c:pt idx="9">
                  <c:v>122.35737472159049</c:v>
                </c:pt>
                <c:pt idx="10">
                  <c:v>122.55170518132397</c:v>
                </c:pt>
                <c:pt idx="11">
                  <c:v>119.3546424065769</c:v>
                </c:pt>
                <c:pt idx="12">
                  <c:v>110.5435730421372</c:v>
                </c:pt>
                <c:pt idx="13">
                  <c:v>102.21906717936228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'Daten Sektor Gebäude'!$AK$15</c15:f>
                <c15:dlblRangeCache>
                  <c:ptCount val="1"/>
                  <c:pt idx="0">
                    <c:v>102,2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5D62-4755-9E96-DC55ADA1CECB}"/>
            </c:ext>
          </c:extLst>
        </c:ser>
        <c:ser>
          <c:idx val="8"/>
          <c:order val="4"/>
          <c:tx>
            <c:strRef>
              <c:f>'Daten Sektor Gebäude'!$B$17:$C$17</c:f>
              <c:strCache>
                <c:ptCount val="2"/>
                <c:pt idx="0">
                  <c:v>3 - Gebäude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tx2"/>
              </a:solidFill>
              <a:ln w="9525">
                <a:solidFill>
                  <a:schemeClr val="tx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A10F-42C6-AA27-945AD90780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A10F-42C6-AA27-945AD90780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A10F-42C6-AA27-945AD907807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A10F-42C6-AA27-945AD90780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A10F-42C6-AA27-945AD90780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A10F-42C6-AA27-945AD907807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A10F-42C6-AA27-945AD907807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A10F-42C6-AA27-945AD907807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A10F-42C6-AA27-945AD907807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A10F-42C6-AA27-945AD9078074}"/>
                </c:ext>
              </c:extLst>
            </c:dLbl>
            <c:dLbl>
              <c:idx val="10"/>
              <c:layout>
                <c:manualLayout>
                  <c:x val="-3.0716207867381506E-2"/>
                  <c:y val="-4.5845267304927009E-2"/>
                </c:manualLayout>
              </c:layout>
              <c:tx>
                <c:rich>
                  <a:bodyPr/>
                  <a:lstStyle/>
                  <a:p>
                    <a:fld id="{024999EA-DA24-4B6C-A1C8-7C975184C51F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E88-48C7-86F1-3E9D0648E56A}"/>
                </c:ext>
              </c:extLst>
            </c:dLbl>
            <c:dLbl>
              <c:idx val="11"/>
              <c:layout>
                <c:manualLayout>
                  <c:x val="-3.0716207867381582E-2"/>
                  <c:y val="-4.3129720801193129E-2"/>
                </c:manualLayout>
              </c:layout>
              <c:tx>
                <c:rich>
                  <a:bodyPr/>
                  <a:lstStyle/>
                  <a:p>
                    <a:fld id="{3D943A01-EF7D-4F5A-A56B-565038B07B16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E88-48C7-86F1-3E9D0648E56A}"/>
                </c:ext>
              </c:extLst>
            </c:dLbl>
            <c:dLbl>
              <c:idx val="12"/>
              <c:layout>
                <c:manualLayout>
                  <c:x val="-3.0716207867381429E-2"/>
                  <c:y val="-4.3129720801193157E-2"/>
                </c:manualLayout>
              </c:layout>
              <c:tx>
                <c:rich>
                  <a:bodyPr/>
                  <a:lstStyle/>
                  <a:p>
                    <a:fld id="{179345EA-4E55-4731-A7EF-E5626CA23999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4F0-4758-BFBF-DD641F091FE2}"/>
                </c:ext>
              </c:extLst>
            </c:dLbl>
            <c:dLbl>
              <c:idx val="13"/>
              <c:layout>
                <c:manualLayout>
                  <c:x val="-2.948920484465508E-2"/>
                  <c:y val="-2.4439918533604887E-2"/>
                </c:manualLayout>
              </c:layout>
              <c:tx>
                <c:rich>
                  <a:bodyPr/>
                  <a:lstStyle/>
                  <a:p>
                    <a:fld id="{D6015E75-7453-45F1-8F40-C8C6E37F7BFB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4F0-4758-BFBF-DD641F091FE2}"/>
                </c:ext>
              </c:extLst>
            </c:dLbl>
            <c:dLbl>
              <c:idx val="14"/>
              <c:layout>
                <c:manualLayout>
                  <c:x val="-2.5276461295418641E-2"/>
                  <c:y val="-2.71554650373388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F0-4758-BFBF-DD641F091FE2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84EA6AA0-7FA6-481D-9BE3-1946F587C7B7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8-A10F-42C6-AA27-945AD907807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F0-4758-BFBF-DD641F091FE2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F0-4758-BFBF-DD641F091FE2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F0-4758-BFBF-DD641F091FE2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F0-4758-BFBF-DD641F091FE2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BAFB5318-40B1-4156-8D63-29E7060BEB45}" type="VALUE">
                      <a:rPr lang="en-US"/>
                      <a:pPr/>
                      <a:t>[WERT]</a:t>
                    </a:fld>
                    <a:endParaRPr lang="de-DE"/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9-A10F-42C6-AA27-945AD9078074}"/>
                </c:ext>
              </c:extLst>
            </c:dLbl>
            <c:numFmt formatCode="#,##0" sourceLinked="0"/>
            <c:spPr>
              <a:solidFill>
                <a:schemeClr val="tx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val>
            <c:numRef>
              <c:f>'Daten Sektor Gebäude'!$D$17:$AR$17</c:f>
              <c:numCache>
                <c:formatCode>#,##0</c:formatCode>
                <c:ptCount val="21"/>
                <c:pt idx="10" formatCode="#,##0.0">
                  <c:v>118</c:v>
                </c:pt>
                <c:pt idx="11" formatCode="#,##0.0">
                  <c:v>113</c:v>
                </c:pt>
                <c:pt idx="12" formatCode="#,##0.0">
                  <c:v>107.44154968536468</c:v>
                </c:pt>
                <c:pt idx="13" formatCode="#,##0.0">
                  <c:v>101.05379676576811</c:v>
                </c:pt>
                <c:pt idx="14" formatCode="#,##0.0">
                  <c:v>95.887329563826086</c:v>
                </c:pt>
                <c:pt idx="15" formatCode="#,##0.0">
                  <c:v>90.887329563826086</c:v>
                </c:pt>
                <c:pt idx="16" formatCode="#,##0.0">
                  <c:v>85.887329563826086</c:v>
                </c:pt>
                <c:pt idx="17" formatCode="#,##0.0">
                  <c:v>80.887329563826086</c:v>
                </c:pt>
                <c:pt idx="18" formatCode="#,##0.0">
                  <c:v>75.887329563826086</c:v>
                </c:pt>
                <c:pt idx="19" formatCode="#,##0.0">
                  <c:v>70.887329563826086</c:v>
                </c:pt>
                <c:pt idx="20" formatCode="#,##0.0">
                  <c:v>65.887329563826086</c:v>
                </c:pt>
              </c:numCache>
            </c:numRef>
          </c:val>
          <c:smooth val="0"/>
          <c:extLst xmlns:c15="http://schemas.microsoft.com/office/drawing/2012/chart">
            <c:ext xmlns:c15="http://schemas.microsoft.com/office/drawing/2012/chart" uri="{02D57815-91ED-43cb-92C2-25804820EDAC}">
              <c15:datalabelsRange>
                <c15:f>'Daten Sektor Gebäude'!$AK$17</c15:f>
                <c15:dlblRangeCache>
                  <c:ptCount val="1"/>
                  <c:pt idx="0">
                    <c:v>101,1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5D62-4755-9E96-DC55ADA1CECB}"/>
            </c:ext>
          </c:extLst>
        </c:ser>
        <c:ser>
          <c:idx val="3"/>
          <c:order val="5"/>
          <c:tx>
            <c:strRef>
              <c:f>'Daten Sektor Gebäude'!$B$16</c:f>
              <c:strCache>
                <c:ptCount val="1"/>
                <c:pt idx="0">
                  <c:v>davon ETS ***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elete val="1"/>
          </c:dLbls>
          <c:val>
            <c:numRef>
              <c:f>'Daten Sektor Gebäude'!$D$16:$AR$16</c:f>
              <c:numCache>
                <c:formatCode>#,##0</c:formatCode>
                <c:ptCount val="21"/>
                <c:pt idx="3" formatCode="#,##0.0">
                  <c:v>0.58524799999999988</c:v>
                </c:pt>
                <c:pt idx="4" formatCode="#,##0.0">
                  <c:v>0.516181</c:v>
                </c:pt>
                <c:pt idx="5" formatCode="#,##0.0">
                  <c:v>0.53094799999999998</c:v>
                </c:pt>
                <c:pt idx="6" formatCode="#,##0.0">
                  <c:v>0.54442800000000002</c:v>
                </c:pt>
                <c:pt idx="7" formatCode="#,##0.0">
                  <c:v>0.55857999999999997</c:v>
                </c:pt>
                <c:pt idx="8" formatCode="#,##0.0">
                  <c:v>0.52882099999999987</c:v>
                </c:pt>
                <c:pt idx="9" formatCode="#,##0.0">
                  <c:v>0.54612099999999997</c:v>
                </c:pt>
                <c:pt idx="10" formatCode="#,##0.0">
                  <c:v>0.51831381999999993</c:v>
                </c:pt>
                <c:pt idx="11" formatCode="#,##0.0">
                  <c:v>0.58025822400000004</c:v>
                </c:pt>
                <c:pt idx="12" formatCode="#,##0.0">
                  <c:v>0.54047900000000004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0-4C0E-9DA6-8B4441A73A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Gebäude'!$C$6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1.1998500187476568E-2"/>
          <c:y val="0.78423959110374364"/>
          <c:w val="0.80103510757837737"/>
          <c:h val="0.208653398976859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Verkehr'!$B$11</c:f>
              <c:strCache>
                <c:ptCount val="1"/>
                <c:pt idx="0">
                  <c:v>CRF 1.A.3.a - nationaler Luftverkehr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Verkehr'!$D$10:$AR$10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Verkehr'!$D$11:$AR$11</c:f>
              <c:numCache>
                <c:formatCode>#,##0.0</c:formatCode>
                <c:ptCount val="21"/>
                <c:pt idx="0">
                  <c:v>2.2704825423158459</c:v>
                </c:pt>
                <c:pt idx="1">
                  <c:v>2.2930463812919872</c:v>
                </c:pt>
                <c:pt idx="2">
                  <c:v>2.1797128772971566</c:v>
                </c:pt>
                <c:pt idx="3">
                  <c:v>1.9698778292144068</c:v>
                </c:pt>
                <c:pt idx="4">
                  <c:v>1.9917205496418362</c:v>
                </c:pt>
                <c:pt idx="5">
                  <c:v>2.0782031133027039</c:v>
                </c:pt>
                <c:pt idx="6">
                  <c:v>2.0852710513663597</c:v>
                </c:pt>
                <c:pt idx="7">
                  <c:v>2.0222945128978358</c:v>
                </c:pt>
                <c:pt idx="8">
                  <c:v>2.0145028144562125</c:v>
                </c:pt>
                <c:pt idx="9">
                  <c:v>2.0758291371257953</c:v>
                </c:pt>
                <c:pt idx="10">
                  <c:v>0.93010536184034465</c:v>
                </c:pt>
                <c:pt idx="11">
                  <c:v>0.71797981683465206</c:v>
                </c:pt>
                <c:pt idx="12">
                  <c:v>1.0421938176450254</c:v>
                </c:pt>
                <c:pt idx="13">
                  <c:v>1.1251090506844335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4-4846-90F6-8440E9191D26}"/>
            </c:ext>
          </c:extLst>
        </c:ser>
        <c:ser>
          <c:idx val="1"/>
          <c:order val="1"/>
          <c:tx>
            <c:strRef>
              <c:f>'Daten Sektor Verkehr'!$B$12</c:f>
              <c:strCache>
                <c:ptCount val="1"/>
                <c:pt idx="0">
                  <c:v>CRF 1.A.3.b - Straßenverkehr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Verkehr'!$D$10:$AR$10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Verkehr'!$D$12:$AR$12</c:f>
              <c:numCache>
                <c:formatCode>#,##0.0</c:formatCode>
                <c:ptCount val="21"/>
                <c:pt idx="0">
                  <c:v>145.10325546455874</c:v>
                </c:pt>
                <c:pt idx="1">
                  <c:v>147.06005896474153</c:v>
                </c:pt>
                <c:pt idx="2">
                  <c:v>145.54313062527083</c:v>
                </c:pt>
                <c:pt idx="3">
                  <c:v>149.77961952306802</c:v>
                </c:pt>
                <c:pt idx="4">
                  <c:v>149.01020398999469</c:v>
                </c:pt>
                <c:pt idx="5">
                  <c:v>156.69123845140277</c:v>
                </c:pt>
                <c:pt idx="6">
                  <c:v>158.85149719474703</c:v>
                </c:pt>
                <c:pt idx="7">
                  <c:v>160.46463975349945</c:v>
                </c:pt>
                <c:pt idx="8">
                  <c:v>160.76596747315492</c:v>
                </c:pt>
                <c:pt idx="9">
                  <c:v>159.54992122738071</c:v>
                </c:pt>
                <c:pt idx="10">
                  <c:v>142.8852726527</c:v>
                </c:pt>
                <c:pt idx="11">
                  <c:v>141.22677695449767</c:v>
                </c:pt>
                <c:pt idx="12">
                  <c:v>144.03329861883253</c:v>
                </c:pt>
                <c:pt idx="13">
                  <c:v>142.26648870021822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64-4846-90F6-8440E9191D26}"/>
            </c:ext>
          </c:extLst>
        </c:ser>
        <c:ser>
          <c:idx val="2"/>
          <c:order val="2"/>
          <c:tx>
            <c:strRef>
              <c:f>'Daten Sektor Verkehr'!$B$13</c:f>
              <c:strCache>
                <c:ptCount val="1"/>
                <c:pt idx="0">
                  <c:v>CRF 1.A.3.c - Schienenverkehr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invertIfNegative val="0"/>
          <c:cat>
            <c:numRef>
              <c:f>'Daten Sektor Verkehr'!$D$10:$AR$10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Verkehr'!$D$13:$AR$13</c:f>
              <c:numCache>
                <c:formatCode>#,##0.0</c:formatCode>
                <c:ptCount val="21"/>
                <c:pt idx="0">
                  <c:v>1.1208457538601693</c:v>
                </c:pt>
                <c:pt idx="1">
                  <c:v>1.1321541069683831</c:v>
                </c:pt>
                <c:pt idx="2">
                  <c:v>1.0422381377743783</c:v>
                </c:pt>
                <c:pt idx="3">
                  <c:v>1.0601616632470439</c:v>
                </c:pt>
                <c:pt idx="4">
                  <c:v>0.94846245243738936</c:v>
                </c:pt>
                <c:pt idx="5">
                  <c:v>1.0245171164135949</c:v>
                </c:pt>
                <c:pt idx="6">
                  <c:v>1.059303942635291</c:v>
                </c:pt>
                <c:pt idx="7">
                  <c:v>0.87883523123441798</c:v>
                </c:pt>
                <c:pt idx="8">
                  <c:v>0.73583954856638778</c:v>
                </c:pt>
                <c:pt idx="9">
                  <c:v>0.83412531772021392</c:v>
                </c:pt>
                <c:pt idx="10">
                  <c:v>0.83257385619137247</c:v>
                </c:pt>
                <c:pt idx="11">
                  <c:v>0.85553795433999946</c:v>
                </c:pt>
                <c:pt idx="12">
                  <c:v>0.81035245332998163</c:v>
                </c:pt>
                <c:pt idx="13">
                  <c:v>0.76826493372207738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64-4846-90F6-8440E9191D26}"/>
            </c:ext>
          </c:extLst>
        </c:ser>
        <c:ser>
          <c:idx val="3"/>
          <c:order val="3"/>
          <c:tx>
            <c:strRef>
              <c:f>'Daten Sektor Verkehr'!$B$14</c:f>
              <c:strCache>
                <c:ptCount val="1"/>
                <c:pt idx="0">
                  <c:v>CRF 1.A.3.d - Küsten- &amp; Binnenschifffahrt</c:v>
                </c:pt>
              </c:strCache>
              <c:extLst xmlns:c15="http://schemas.microsoft.com/office/drawing/2012/chart"/>
            </c:strRef>
          </c:tx>
          <c:spPr>
            <a:solidFill>
              <a:schemeClr val="accent2">
                <a:lumMod val="5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Verkehr'!$D$10:$AR$10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  <c:extLst xmlns:c15="http://schemas.microsoft.com/office/drawing/2012/chart"/>
            </c:numRef>
          </c:cat>
          <c:val>
            <c:numRef>
              <c:f>'Daten Sektor Verkehr'!$D$14:$AR$14</c:f>
              <c:numCache>
                <c:formatCode>#,##0.0</c:formatCode>
                <c:ptCount val="21"/>
                <c:pt idx="0">
                  <c:v>1.9534536253554966</c:v>
                </c:pt>
                <c:pt idx="1">
                  <c:v>1.8195427134356372</c:v>
                </c:pt>
                <c:pt idx="2">
                  <c:v>1.8734009321044462</c:v>
                </c:pt>
                <c:pt idx="3">
                  <c:v>1.8699395290186303</c:v>
                </c:pt>
                <c:pt idx="4">
                  <c:v>1.8995293133571811</c:v>
                </c:pt>
                <c:pt idx="5">
                  <c:v>1.8845420080844193</c:v>
                </c:pt>
                <c:pt idx="6">
                  <c:v>1.8074171325457926</c:v>
                </c:pt>
                <c:pt idx="7">
                  <c:v>1.810423907715174</c:v>
                </c:pt>
                <c:pt idx="8">
                  <c:v>1.8640935778014354</c:v>
                </c:pt>
                <c:pt idx="9">
                  <c:v>1.8638416486322702</c:v>
                </c:pt>
                <c:pt idx="10">
                  <c:v>1.7375212055659344</c:v>
                </c:pt>
                <c:pt idx="11">
                  <c:v>1.6001753112032246</c:v>
                </c:pt>
                <c:pt idx="12">
                  <c:v>1.397435491554935</c:v>
                </c:pt>
                <c:pt idx="13">
                  <c:v>1.3598747484843785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1F64-4846-90F6-8440E9191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  <c:extLst/>
      </c:barChart>
      <c:lineChart>
        <c:grouping val="standard"/>
        <c:varyColors val="0"/>
        <c:ser>
          <c:idx val="6"/>
          <c:order val="4"/>
          <c:tx>
            <c:strRef>
              <c:f>'Daten Sektor Verkehr'!$B$15</c:f>
              <c:strCache>
                <c:ptCount val="1"/>
                <c:pt idx="0">
                  <c:v>4 - Verkehr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AC1-40E1-9AB4-E95A354EAA5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C1-40E1-9AB4-E95A354EAA58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AC1-40E1-9AB4-E95A354EAA58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C1-40E1-9AB4-E95A354EAA5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C1-40E1-9AB4-E95A354EAA58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C1-40E1-9AB4-E95A354EAA58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AC1-40E1-9AB4-E95A354EAA58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AC1-40E1-9AB4-E95A354EAA58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AC1-40E1-9AB4-E95A354EAA58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AC1-40E1-9AB4-E95A354EAA58}"/>
                </c:ext>
              </c:extLst>
            </c:dLbl>
            <c:dLbl>
              <c:idx val="10"/>
              <c:layout>
                <c:manualLayout>
                  <c:x val="-3.0716207867381506E-2"/>
                  <c:y val="-8.6578464860935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31-4F40-800F-60F65C181DF3}"/>
                </c:ext>
              </c:extLst>
            </c:dLbl>
            <c:dLbl>
              <c:idx val="11"/>
              <c:layout>
                <c:manualLayout>
                  <c:x val="-3.0716207867381582E-2"/>
                  <c:y val="-8.11473718534674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2F-4C93-AC62-E457E2E060AF}"/>
                </c:ext>
              </c:extLst>
            </c:dLbl>
            <c:dLbl>
              <c:idx val="12"/>
              <c:layout>
                <c:manualLayout>
                  <c:x val="-3.0716207867381429E-2"/>
                  <c:y val="-7.0285185838531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F6-4FA0-ADCE-40D3BA227359}"/>
                </c:ext>
              </c:extLst>
            </c:dLbl>
            <c:dLbl>
              <c:idx val="13"/>
              <c:layout>
                <c:manualLayout>
                  <c:x val="-3.0716207867381506E-2"/>
                  <c:y val="-7.300073234226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AC1-40E1-9AB4-E95A354EAA58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Verkehr'!$D$15:$AR$15</c:f>
              <c:numCache>
                <c:formatCode>#,##0.0</c:formatCode>
                <c:ptCount val="21"/>
                <c:pt idx="0">
                  <c:v>150.44803738609025</c:v>
                </c:pt>
                <c:pt idx="1">
                  <c:v>152.30480216643753</c:v>
                </c:pt>
                <c:pt idx="2">
                  <c:v>150.6384825724468</c:v>
                </c:pt>
                <c:pt idx="3">
                  <c:v>154.6795985445481</c:v>
                </c:pt>
                <c:pt idx="4">
                  <c:v>153.84991630543107</c:v>
                </c:pt>
                <c:pt idx="5">
                  <c:v>161.6785006892035</c:v>
                </c:pt>
                <c:pt idx="6">
                  <c:v>163.80348932129445</c:v>
                </c:pt>
                <c:pt idx="7">
                  <c:v>165.17619340534688</c:v>
                </c:pt>
                <c:pt idx="8">
                  <c:v>165.38040341397894</c:v>
                </c:pt>
                <c:pt idx="9">
                  <c:v>164.32371733085901</c:v>
                </c:pt>
                <c:pt idx="10">
                  <c:v>146.38547307629761</c:v>
                </c:pt>
                <c:pt idx="11">
                  <c:v>144.40047003687553</c:v>
                </c:pt>
                <c:pt idx="12">
                  <c:v>147.28328038136249</c:v>
                </c:pt>
                <c:pt idx="13">
                  <c:v>145.51973743310907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F64-4846-90F6-8440E9191D26}"/>
            </c:ext>
          </c:extLst>
        </c:ser>
        <c:ser>
          <c:idx val="9"/>
          <c:order val="5"/>
          <c:tx>
            <c:strRef>
              <c:f>'Daten Sektor Verkehr'!$B$17:$C$17</c:f>
              <c:strCache>
                <c:ptCount val="2"/>
                <c:pt idx="0">
                  <c:v>4 - Verkehr</c:v>
                </c:pt>
                <c:pt idx="1">
                  <c:v>aktueller Zielpfad**</c:v>
                </c:pt>
              </c:strCache>
              <c:extLst xmlns:c15="http://schemas.microsoft.com/office/drawing/2012/chart"/>
            </c:strRef>
          </c:tx>
          <c:spPr>
            <a:ln w="25400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ysDot"/>
              </a:ln>
              <a:effectLst/>
            </c:spPr>
          </c:marker>
          <c:dLbls>
            <c:dLbl>
              <c:idx val="10"/>
              <c:layout>
                <c:manualLayout>
                  <c:x val="-2.8609836092763286E-2"/>
                  <c:y val="-3.2267534786257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DE-4E55-98EE-ABAC786322F0}"/>
                </c:ext>
              </c:extLst>
            </c:dLbl>
            <c:dLbl>
              <c:idx val="11"/>
              <c:layout>
                <c:manualLayout>
                  <c:x val="-2.8609836092763286E-2"/>
                  <c:y val="-3.7698627793725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6-4FA0-ADCE-40D3BA227359}"/>
                </c:ext>
              </c:extLst>
            </c:dLbl>
            <c:dLbl>
              <c:idx val="12"/>
              <c:layout>
                <c:manualLayout>
                  <c:x val="-3.0716207867381429E-2"/>
                  <c:y val="-5.9422999823596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83-4D39-A29E-08F9403239FB}"/>
                </c:ext>
              </c:extLst>
            </c:dLbl>
            <c:dLbl>
              <c:idx val="13"/>
              <c:layout>
                <c:manualLayout>
                  <c:x val="-3.15955766192733E-2"/>
                  <c:y val="-7.8750848608282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83-4D39-A29E-08F9403239FB}"/>
                </c:ext>
              </c:extLst>
            </c:dLbl>
            <c:dLbl>
              <c:idx val="14"/>
              <c:layout>
                <c:manualLayout>
                  <c:x val="-2.7382833070036861E-2"/>
                  <c:y val="-2.98710115410726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83-4D39-A29E-08F9403239FB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83-4D39-A29E-08F9403239FB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83-4D39-A29E-08F9403239FB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83-4D39-A29E-08F9403239FB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83-4D39-A29E-08F9403239FB}"/>
                </c:ext>
              </c:extLst>
            </c:dLbl>
            <c:numFmt formatCode="#,##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Verkehr'!$D$17:$AR$17</c:f>
              <c:numCache>
                <c:formatCode>#,##0.0</c:formatCode>
                <c:ptCount val="21"/>
                <c:pt idx="10" formatCode="#,##0">
                  <c:v>150</c:v>
                </c:pt>
                <c:pt idx="11" formatCode="#,##0">
                  <c:v>145</c:v>
                </c:pt>
                <c:pt idx="12" formatCode="#,##0">
                  <c:v>138.80153267406732</c:v>
                </c:pt>
                <c:pt idx="13" formatCode="#,##0">
                  <c:v>132.74131421065542</c:v>
                </c:pt>
                <c:pt idx="14" formatCode="#,##0">
                  <c:v>124.9158251788763</c:v>
                </c:pt>
                <c:pt idx="15" formatCode="#,##0">
                  <c:v>119.9158251788763</c:v>
                </c:pt>
                <c:pt idx="16" formatCode="#,##0">
                  <c:v>113.9158251788763</c:v>
                </c:pt>
                <c:pt idx="17" formatCode="#,##0">
                  <c:v>108.9158251788763</c:v>
                </c:pt>
                <c:pt idx="18" formatCode="#,##0">
                  <c:v>101.9158251788763</c:v>
                </c:pt>
                <c:pt idx="19" formatCode="#,##0">
                  <c:v>92.915825178876304</c:v>
                </c:pt>
                <c:pt idx="20" formatCode="#,##0">
                  <c:v>81.915825178876304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1F64-4846-90F6-8440E9191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Verkehr'!$C$5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1.1998500187476568E-2"/>
          <c:y val="0.78423959110374364"/>
          <c:w val="0.96965379327584056"/>
          <c:h val="0.204461621523378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8"/>
          <c:order val="0"/>
          <c:tx>
            <c:strRef>
              <c:f>'Daten Sektor Landwirtschaft'!$B$11</c:f>
              <c:strCache>
                <c:ptCount val="1"/>
                <c:pt idx="0">
                  <c:v>CRF 1.A.4.c - Stationäre &amp; mobile Feuerung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25400">
              <a:noFill/>
            </a:ln>
            <a:effectLst/>
          </c:spPr>
          <c:invertIfNegative val="0"/>
          <c:val>
            <c:numRef>
              <c:f>'Daten Sektor Landwirtschaft'!$D$11:$AR$11</c:f>
              <c:numCache>
                <c:formatCode>#,##0.0</c:formatCode>
                <c:ptCount val="21"/>
                <c:pt idx="0">
                  <c:v>7.7951819343269451</c:v>
                </c:pt>
                <c:pt idx="1">
                  <c:v>8.3204511183693448</c:v>
                </c:pt>
                <c:pt idx="2">
                  <c:v>7.943013508936696</c:v>
                </c:pt>
                <c:pt idx="3">
                  <c:v>8.0005146307552888</c:v>
                </c:pt>
                <c:pt idx="4">
                  <c:v>8.5168401346794624</c:v>
                </c:pt>
                <c:pt idx="5">
                  <c:v>8.2346972785337549</c:v>
                </c:pt>
                <c:pt idx="6">
                  <c:v>8.3422734851072953</c:v>
                </c:pt>
                <c:pt idx="7">
                  <c:v>7.7682284510340702</c:v>
                </c:pt>
                <c:pt idx="8">
                  <c:v>7.7857926338387546</c:v>
                </c:pt>
                <c:pt idx="9">
                  <c:v>7.7041271556125341</c:v>
                </c:pt>
                <c:pt idx="10">
                  <c:v>7.9712798289982914</c:v>
                </c:pt>
                <c:pt idx="11">
                  <c:v>8.1148363986344076</c:v>
                </c:pt>
                <c:pt idx="12">
                  <c:v>8.0853697729535448</c:v>
                </c:pt>
                <c:pt idx="13">
                  <c:v>8.1323372347321659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090-459C-8B91-C2E67B35A783}"/>
            </c:ext>
          </c:extLst>
        </c:ser>
        <c:ser>
          <c:idx val="0"/>
          <c:order val="1"/>
          <c:tx>
            <c:strRef>
              <c:f>'Daten Sektor Landwirtschaft'!$B$12</c:f>
              <c:strCache>
                <c:ptCount val="1"/>
                <c:pt idx="0">
                  <c:v>CRF 3.A - Landwirtschaft - Fermentation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Landwirtschaft'!$D$10:$AR$10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Landwirtschaft'!$D$12:$AR$12</c:f>
              <c:numCache>
                <c:formatCode>#,##0.0</c:formatCode>
                <c:ptCount val="21"/>
                <c:pt idx="0">
                  <c:v>28.364792669075101</c:v>
                </c:pt>
                <c:pt idx="1">
                  <c:v>27.984592163632083</c:v>
                </c:pt>
                <c:pt idx="2">
                  <c:v>27.992833725362381</c:v>
                </c:pt>
                <c:pt idx="3">
                  <c:v>28.344634048025199</c:v>
                </c:pt>
                <c:pt idx="4">
                  <c:v>28.584713357460434</c:v>
                </c:pt>
                <c:pt idx="5">
                  <c:v>28.567061968270934</c:v>
                </c:pt>
                <c:pt idx="6">
                  <c:v>28.281936700990265</c:v>
                </c:pt>
                <c:pt idx="7">
                  <c:v>28.056437593459247</c:v>
                </c:pt>
                <c:pt idx="8">
                  <c:v>27.621330673256914</c:v>
                </c:pt>
                <c:pt idx="9">
                  <c:v>27.300681025635047</c:v>
                </c:pt>
                <c:pt idx="10">
                  <c:v>26.878254737088898</c:v>
                </c:pt>
                <c:pt idx="11">
                  <c:v>26.345094674669035</c:v>
                </c:pt>
                <c:pt idx="12">
                  <c:v>26.082165546391249</c:v>
                </c:pt>
                <c:pt idx="13">
                  <c:v>25.778016179432434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90-459C-8B91-C2E67B35A783}"/>
            </c:ext>
          </c:extLst>
        </c:ser>
        <c:ser>
          <c:idx val="1"/>
          <c:order val="2"/>
          <c:tx>
            <c:strRef>
              <c:f>'Daten Sektor Landwirtschaft'!$B$13</c:f>
              <c:strCache>
                <c:ptCount val="1"/>
                <c:pt idx="0">
                  <c:v>CRF 3.B - Landwirtschaft - Düngerwirtschaft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Landwirtschaft'!$D$10:$AR$10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Landwirtschaft'!$D$13:$AR$13</c:f>
              <c:numCache>
                <c:formatCode>#,##0.0</c:formatCode>
                <c:ptCount val="21"/>
                <c:pt idx="0">
                  <c:v>9.7381968297611241</c:v>
                </c:pt>
                <c:pt idx="1">
                  <c:v>9.6632427619168055</c:v>
                </c:pt>
                <c:pt idx="2">
                  <c:v>9.7873441918092716</c:v>
                </c:pt>
                <c:pt idx="3">
                  <c:v>9.8468879533774878</c:v>
                </c:pt>
                <c:pt idx="4">
                  <c:v>9.991131823177982</c:v>
                </c:pt>
                <c:pt idx="5">
                  <c:v>9.9636688681056693</c:v>
                </c:pt>
                <c:pt idx="6">
                  <c:v>9.9628550449348872</c:v>
                </c:pt>
                <c:pt idx="7">
                  <c:v>9.9895456608001219</c:v>
                </c:pt>
                <c:pt idx="8">
                  <c:v>9.8608742330639796</c:v>
                </c:pt>
                <c:pt idx="9">
                  <c:v>9.8287281064927363</c:v>
                </c:pt>
                <c:pt idx="10">
                  <c:v>9.7337716994503811</c:v>
                </c:pt>
                <c:pt idx="11">
                  <c:v>9.3011441282358369</c:v>
                </c:pt>
                <c:pt idx="12">
                  <c:v>8.8820148959526595</c:v>
                </c:pt>
                <c:pt idx="13">
                  <c:v>8.7941389301482751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90-459C-8B91-C2E67B35A783}"/>
            </c:ext>
          </c:extLst>
        </c:ser>
        <c:ser>
          <c:idx val="2"/>
          <c:order val="3"/>
          <c:tx>
            <c:strRef>
              <c:f>'Daten Sektor Landwirtschaft'!$B$14</c:f>
              <c:strCache>
                <c:ptCount val="1"/>
                <c:pt idx="0">
                  <c:v>CRF 3.D - Landwirtschaft - Landwirtschaftliche Böden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Landwirtschaft'!$D$10:$AR$10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Landwirtschaft'!$D$14:$AR$14</c:f>
              <c:numCache>
                <c:formatCode>#,##0.0</c:formatCode>
                <c:ptCount val="21"/>
                <c:pt idx="0">
                  <c:v>16.25662629068804</c:v>
                </c:pt>
                <c:pt idx="1">
                  <c:v>16.466891171789978</c:v>
                </c:pt>
                <c:pt idx="2">
                  <c:v>16.701406483957733</c:v>
                </c:pt>
                <c:pt idx="3">
                  <c:v>16.836876397479177</c:v>
                </c:pt>
                <c:pt idx="4">
                  <c:v>17.131060400375954</c:v>
                </c:pt>
                <c:pt idx="5">
                  <c:v>17.332934378131363</c:v>
                </c:pt>
                <c:pt idx="6">
                  <c:v>17.173062570547941</c:v>
                </c:pt>
                <c:pt idx="7">
                  <c:v>16.665225167511078</c:v>
                </c:pt>
                <c:pt idx="8">
                  <c:v>16.28293674915151</c:v>
                </c:pt>
                <c:pt idx="9">
                  <c:v>15.601534460751214</c:v>
                </c:pt>
                <c:pt idx="10">
                  <c:v>15.131973878193797</c:v>
                </c:pt>
                <c:pt idx="11">
                  <c:v>14.484102578940359</c:v>
                </c:pt>
                <c:pt idx="12">
                  <c:v>14.220085025591066</c:v>
                </c:pt>
                <c:pt idx="13">
                  <c:v>13.668855246467196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90-459C-8B91-C2E67B35A783}"/>
            </c:ext>
          </c:extLst>
        </c:ser>
        <c:ser>
          <c:idx val="3"/>
          <c:order val="4"/>
          <c:tx>
            <c:strRef>
              <c:f>'Daten Sektor Landwirtschaft'!$B$15</c:f>
              <c:strCache>
                <c:ptCount val="1"/>
                <c:pt idx="0">
                  <c:v>CRF 3.G - Landwirtschaft - Kalkung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/>
          </c:spPr>
          <c:invertIfNegative val="0"/>
          <c:cat>
            <c:numRef>
              <c:f>'Daten Sektor Landwirtschaft'!$D$10:$AR$10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Landwirtschaft'!$D$15:$AR$15</c:f>
              <c:numCache>
                <c:formatCode>#,##0.0</c:formatCode>
                <c:ptCount val="21"/>
                <c:pt idx="0">
                  <c:v>1.5490008411428555</c:v>
                </c:pt>
                <c:pt idx="1">
                  <c:v>1.5932639129523798</c:v>
                </c:pt>
                <c:pt idx="2">
                  <c:v>1.6920846129523821</c:v>
                </c:pt>
                <c:pt idx="3">
                  <c:v>1.8245301506666682</c:v>
                </c:pt>
                <c:pt idx="4">
                  <c:v>1.9172560062857118</c:v>
                </c:pt>
                <c:pt idx="5">
                  <c:v>1.9057889651428588</c:v>
                </c:pt>
                <c:pt idx="6">
                  <c:v>1.8817710979047597</c:v>
                </c:pt>
                <c:pt idx="7">
                  <c:v>1.9376313817142861</c:v>
                </c:pt>
                <c:pt idx="8">
                  <c:v>2.0474384710476192</c:v>
                </c:pt>
                <c:pt idx="9">
                  <c:v>2.0388381472380939</c:v>
                </c:pt>
                <c:pt idx="10">
                  <c:v>2.00977657361905</c:v>
                </c:pt>
                <c:pt idx="11">
                  <c:v>1.9826148498095248</c:v>
                </c:pt>
                <c:pt idx="12">
                  <c:v>2.0053561513333333</c:v>
                </c:pt>
                <c:pt idx="13">
                  <c:v>1.8048834980760275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5090-459C-8B91-C2E67B35A783}"/>
            </c:ext>
          </c:extLst>
        </c:ser>
        <c:ser>
          <c:idx val="4"/>
          <c:order val="5"/>
          <c:tx>
            <c:strRef>
              <c:f>'Daten Sektor Landwirtschaft'!$B$16</c:f>
              <c:strCache>
                <c:ptCount val="1"/>
                <c:pt idx="0">
                  <c:v>CRF 3.H - Landwirtschaft - Harnstoffanwendung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invertIfNegative val="0"/>
          <c:val>
            <c:numRef>
              <c:f>'Daten Sektor Landwirtschaft'!$D$16:$AR$16</c:f>
              <c:numCache>
                <c:formatCode>#,##0.0</c:formatCode>
                <c:ptCount val="21"/>
                <c:pt idx="0">
                  <c:v>0.71075347619047435</c:v>
                </c:pt>
                <c:pt idx="1">
                  <c:v>0.65402883333333284</c:v>
                </c:pt>
                <c:pt idx="2">
                  <c:v>0.68990585714285724</c:v>
                </c:pt>
                <c:pt idx="3">
                  <c:v>0.67255047619047537</c:v>
                </c:pt>
                <c:pt idx="4">
                  <c:v>0.74970499999999962</c:v>
                </c:pt>
                <c:pt idx="5">
                  <c:v>0.79149504761904821</c:v>
                </c:pt>
                <c:pt idx="6">
                  <c:v>0.81514216666666606</c:v>
                </c:pt>
                <c:pt idx="7">
                  <c:v>0.71956657142857106</c:v>
                </c:pt>
                <c:pt idx="8">
                  <c:v>0.60525064285714203</c:v>
                </c:pt>
                <c:pt idx="9">
                  <c:v>0.49774816666666627</c:v>
                </c:pt>
                <c:pt idx="10">
                  <c:v>0.43326538095238104</c:v>
                </c:pt>
                <c:pt idx="11">
                  <c:v>0.39729616666666634</c:v>
                </c:pt>
                <c:pt idx="12">
                  <c:v>0.3717342619047615</c:v>
                </c:pt>
                <c:pt idx="13">
                  <c:v>0.36008369032299226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090-459C-8B91-C2E67B35A783}"/>
            </c:ext>
          </c:extLst>
        </c:ser>
        <c:ser>
          <c:idx val="5"/>
          <c:order val="6"/>
          <c:tx>
            <c:strRef>
              <c:f>'Daten Sektor Landwirtschaft'!$B$17</c:f>
              <c:strCache>
                <c:ptCount val="1"/>
                <c:pt idx="0">
                  <c:v>CRF 3.I - Landwirtschaft - Andere kohlenstoffhaltige Düngemittel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 w="25400">
              <a:noFill/>
            </a:ln>
            <a:effectLst/>
          </c:spPr>
          <c:invertIfNegative val="0"/>
          <c:val>
            <c:numRef>
              <c:f>'Daten Sektor Landwirtschaft'!$D$17:$AR$17</c:f>
              <c:numCache>
                <c:formatCode>#,##0.0</c:formatCode>
                <c:ptCount val="21"/>
                <c:pt idx="0">
                  <c:v>0.25723667254320953</c:v>
                </c:pt>
                <c:pt idx="1">
                  <c:v>0.26410290676543186</c:v>
                </c:pt>
                <c:pt idx="2">
                  <c:v>0.25391420483950572</c:v>
                </c:pt>
                <c:pt idx="3">
                  <c:v>0.24028784538271614</c:v>
                </c:pt>
                <c:pt idx="4">
                  <c:v>0.23622273916049336</c:v>
                </c:pt>
                <c:pt idx="5">
                  <c:v>0.23067260469135781</c:v>
                </c:pt>
                <c:pt idx="6">
                  <c:v>0.2257157102716045</c:v>
                </c:pt>
                <c:pt idx="7">
                  <c:v>0.21303624602469176</c:v>
                </c:pt>
                <c:pt idx="8">
                  <c:v>0.20270871920987646</c:v>
                </c:pt>
                <c:pt idx="9">
                  <c:v>0.19421726350617272</c:v>
                </c:pt>
                <c:pt idx="10">
                  <c:v>0.18545922918518512</c:v>
                </c:pt>
                <c:pt idx="11">
                  <c:v>0.17554705748148142</c:v>
                </c:pt>
                <c:pt idx="12">
                  <c:v>0.16471398913580249</c:v>
                </c:pt>
                <c:pt idx="13">
                  <c:v>0.14363226046399999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090-459C-8B91-C2E67B35A783}"/>
            </c:ext>
          </c:extLst>
        </c:ser>
        <c:ser>
          <c:idx val="7"/>
          <c:order val="7"/>
          <c:tx>
            <c:strRef>
              <c:f>'Daten Sektor Landwirtschaft'!$B$18</c:f>
              <c:strCache>
                <c:ptCount val="1"/>
                <c:pt idx="0">
                  <c:v>CRF 3.J - Andere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 w="25400">
              <a:noFill/>
            </a:ln>
            <a:effectLst/>
          </c:spPr>
          <c:invertIfNegative val="0"/>
          <c:val>
            <c:numRef>
              <c:f>'Daten Sektor Landwirtschaft'!$D$18:$AR$18</c:f>
              <c:numCache>
                <c:formatCode>#,##0.0</c:formatCode>
                <c:ptCount val="21"/>
                <c:pt idx="0">
                  <c:v>1.1404561658810375</c:v>
                </c:pt>
                <c:pt idx="1">
                  <c:v>1.3786167410588135</c:v>
                </c:pt>
                <c:pt idx="2">
                  <c:v>1.4006491652112063</c:v>
                </c:pt>
                <c:pt idx="3">
                  <c:v>1.6798729725240582</c:v>
                </c:pt>
                <c:pt idx="4">
                  <c:v>1.7401246898364651</c:v>
                </c:pt>
                <c:pt idx="5">
                  <c:v>1.7889466641082552</c:v>
                </c:pt>
                <c:pt idx="6">
                  <c:v>1.7609764422346921</c:v>
                </c:pt>
                <c:pt idx="7">
                  <c:v>1.7154955398870091</c:v>
                </c:pt>
                <c:pt idx="8">
                  <c:v>1.6729918377892359</c:v>
                </c:pt>
                <c:pt idx="9">
                  <c:v>1.6559479532914561</c:v>
                </c:pt>
                <c:pt idx="10">
                  <c:v>1.673968477788768</c:v>
                </c:pt>
                <c:pt idx="11">
                  <c:v>1.6226649517927945</c:v>
                </c:pt>
                <c:pt idx="12">
                  <c:v>1.6226649517927945</c:v>
                </c:pt>
                <c:pt idx="13">
                  <c:v>1.6226651677411004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090-459C-8B91-C2E67B35A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6"/>
          <c:order val="8"/>
          <c:tx>
            <c:strRef>
              <c:f>'Daten Sektor Landwirtschaft'!$B$19</c:f>
              <c:strCache>
                <c:ptCount val="1"/>
                <c:pt idx="0">
                  <c:v>5 - Landwirtschaft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92-49F4-BF31-4448E4E924B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92-49F4-BF31-4448E4E924B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92-49F4-BF31-4448E4E924B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92-49F4-BF31-4448E4E924B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C92-49F4-BF31-4448E4E924B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C92-49F4-BF31-4448E4E924B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C92-49F4-BF31-4448E4E924B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92-49F4-BF31-4448E4E924B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C92-49F4-BF31-4448E4E924B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C92-49F4-BF31-4448E4E924BC}"/>
                </c:ext>
              </c:extLst>
            </c:dLbl>
            <c:dLbl>
              <c:idx val="10"/>
              <c:layout>
                <c:manualLayout>
                  <c:x val="-2.6445580558354453E-2"/>
                  <c:y val="-2.4120895275055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5F-462E-9609-DC52CBADDEEB}"/>
                </c:ext>
              </c:extLst>
            </c:dLbl>
            <c:dLbl>
              <c:idx val="11"/>
              <c:layout>
                <c:manualLayout>
                  <c:x val="-2.6445580558354529E-2"/>
                  <c:y val="-2.41208952750559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1A-4F53-B627-EA27E706D6C5}"/>
                </c:ext>
              </c:extLst>
            </c:dLbl>
            <c:dLbl>
              <c:idx val="12"/>
              <c:layout>
                <c:manualLayout>
                  <c:x val="-2.6445580558354376E-2"/>
                  <c:y val="-2.14053487713221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0A-4A11-89B3-4F406E2861C0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Landwirtschaft'!$D$19:$AR$19</c:f>
              <c:numCache>
                <c:formatCode>#,##0.0</c:formatCode>
                <c:ptCount val="21"/>
                <c:pt idx="0">
                  <c:v>65.812244879608784</c:v>
                </c:pt>
                <c:pt idx="1">
                  <c:v>66.325189609818167</c:v>
                </c:pt>
                <c:pt idx="2">
                  <c:v>66.461151750212025</c:v>
                </c:pt>
                <c:pt idx="3">
                  <c:v>67.446154474401069</c:v>
                </c:pt>
                <c:pt idx="4">
                  <c:v>68.8670541509765</c:v>
                </c:pt>
                <c:pt idx="5">
                  <c:v>68.815265774603219</c:v>
                </c:pt>
                <c:pt idx="6">
                  <c:v>68.443733218658124</c:v>
                </c:pt>
                <c:pt idx="7">
                  <c:v>67.06516661185907</c:v>
                </c:pt>
                <c:pt idx="8">
                  <c:v>66.079323960215021</c:v>
                </c:pt>
                <c:pt idx="9">
                  <c:v>64.821822279193924</c:v>
                </c:pt>
                <c:pt idx="10">
                  <c:v>64.01774980527675</c:v>
                </c:pt>
                <c:pt idx="11">
                  <c:v>62.42330080623011</c:v>
                </c:pt>
                <c:pt idx="12">
                  <c:v>61.43410459505521</c:v>
                </c:pt>
                <c:pt idx="13">
                  <c:v>60.304612207384196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90-459C-8B91-C2E67B35A783}"/>
            </c:ext>
          </c:extLst>
        </c:ser>
        <c:ser>
          <c:idx val="9"/>
          <c:order val="9"/>
          <c:tx>
            <c:strRef>
              <c:f>'Daten Sektor Landwirtschaft'!$B$21:$C$21</c:f>
              <c:strCache>
                <c:ptCount val="2"/>
                <c:pt idx="0">
                  <c:v>5 - Landwirtschaft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prstDash val="sysDot"/>
              </a:ln>
              <a:effectLst/>
            </c:spPr>
          </c:marker>
          <c:dLbls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A0-431E-B199-95AC778AF34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A0-431E-B199-95AC778AF34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A0-431E-B199-95AC778AF34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A0-431E-B199-95AC778AF340}"/>
                </c:ext>
              </c:extLst>
            </c:dLbl>
            <c:numFmt formatCode="#,##0" sourceLinked="0"/>
            <c:spPr>
              <a:solidFill>
                <a:schemeClr val="accent5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'Daten Sektor Landwirtschaft'!$D$21:$AR$21</c:f>
              <c:numCache>
                <c:formatCode>#,##0</c:formatCode>
                <c:ptCount val="21"/>
                <c:pt idx="10" formatCode="#,##0.0">
                  <c:v>70</c:v>
                </c:pt>
                <c:pt idx="11" formatCode="#,##0.0">
                  <c:v>68</c:v>
                </c:pt>
                <c:pt idx="12" formatCode="#,##0.0">
                  <c:v>67.592627518947467</c:v>
                </c:pt>
                <c:pt idx="13" formatCode="#,##0.0">
                  <c:v>67.362442884434003</c:v>
                </c:pt>
                <c:pt idx="14" formatCode="#,##0.0">
                  <c:v>67.370704409726827</c:v>
                </c:pt>
                <c:pt idx="15" formatCode="#,##0.0">
                  <c:v>65.370704409726812</c:v>
                </c:pt>
                <c:pt idx="16" formatCode="#,##0.0">
                  <c:v>64.370704409726812</c:v>
                </c:pt>
                <c:pt idx="17" formatCode="#,##0.0">
                  <c:v>63.37070440972682</c:v>
                </c:pt>
                <c:pt idx="18" formatCode="#,##0.0">
                  <c:v>61.37070440972682</c:v>
                </c:pt>
                <c:pt idx="19" formatCode="#,##0.0">
                  <c:v>59.37070440972682</c:v>
                </c:pt>
                <c:pt idx="20" formatCode="#,##0.0">
                  <c:v>58.37070440972682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5090-459C-8B91-C2E67B35A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Landwirtschaft'!$C$5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8"/>
        <c:delete val="1"/>
      </c:legendEntry>
      <c:layout>
        <c:manualLayout>
          <c:xMode val="edge"/>
          <c:yMode val="edge"/>
          <c:x val="1.1998500187476568E-2"/>
          <c:y val="0.78423959110374364"/>
          <c:w val="0.97341974433290623"/>
          <c:h val="0.21576043320450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7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1409776384588"/>
          <c:y val="3.0522390886706174E-2"/>
          <c:w val="0.85670551844526543"/>
          <c:h val="0.676566597596353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'Daten Sektor Abfallwirtschaft'!$B$11</c:f>
              <c:strCache>
                <c:ptCount val="1"/>
                <c:pt idx="0">
                  <c:v>CRF 5.A - Abfalldeponierung</c:v>
                </c:pt>
              </c:strCache>
            </c:strRef>
          </c:tx>
          <c:spPr>
            <a:solidFill>
              <a:schemeClr val="accent3">
                <a:lumMod val="20000"/>
                <a:lumOff val="80000"/>
              </a:schemeClr>
            </a:solidFill>
            <a:ln w="25400">
              <a:noFill/>
              <a:prstDash val="solid"/>
            </a:ln>
            <a:effectLst/>
          </c:spPr>
          <c:invertIfNegative val="0"/>
          <c:cat>
            <c:numRef>
              <c:f>'Daten Sektor Abfallwirtschaft'!$D$10:$AR$10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Abfallwirtschaft'!$D$11:$AR$11</c:f>
              <c:numCache>
                <c:formatCode>#,##0.0</c:formatCode>
                <c:ptCount val="21"/>
                <c:pt idx="0">
                  <c:v>9.0151880000000002</c:v>
                </c:pt>
                <c:pt idx="1">
                  <c:v>8.0675279999999994</c:v>
                </c:pt>
                <c:pt idx="2">
                  <c:v>7.2332399999999986</c:v>
                </c:pt>
                <c:pt idx="3">
                  <c:v>6.4712479999999992</c:v>
                </c:pt>
                <c:pt idx="4">
                  <c:v>5.7966160000000002</c:v>
                </c:pt>
                <c:pt idx="5">
                  <c:v>5.1918439999999997</c:v>
                </c:pt>
                <c:pt idx="6">
                  <c:v>4.657184</c:v>
                </c:pt>
                <c:pt idx="7">
                  <c:v>4.2841399999999998</c:v>
                </c:pt>
                <c:pt idx="8">
                  <c:v>3.9445839999999999</c:v>
                </c:pt>
                <c:pt idx="9">
                  <c:v>3.4267239999999997</c:v>
                </c:pt>
                <c:pt idx="10">
                  <c:v>2.973096</c:v>
                </c:pt>
                <c:pt idx="11">
                  <c:v>2.5751880000000003</c:v>
                </c:pt>
                <c:pt idx="12">
                  <c:v>2.3747919999999998</c:v>
                </c:pt>
                <c:pt idx="13">
                  <c:v>2.192428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1-41E7-951D-17C46FEEE48A}"/>
            </c:ext>
          </c:extLst>
        </c:ser>
        <c:ser>
          <c:idx val="1"/>
          <c:order val="1"/>
          <c:tx>
            <c:strRef>
              <c:f>'Daten Sektor Abfallwirtschaft'!$B$12</c:f>
              <c:strCache>
                <c:ptCount val="1"/>
                <c:pt idx="0">
                  <c:v>CRF 5.B - biologische Behandlung von festen Abfällen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Abfallwirtschaft'!$D$10:$AR$10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Abfallwirtschaft'!$D$12:$AR$12</c:f>
              <c:numCache>
                <c:formatCode>#,##0.0</c:formatCode>
                <c:ptCount val="21"/>
                <c:pt idx="0">
                  <c:v>0.75787128349999999</c:v>
                </c:pt>
                <c:pt idx="1">
                  <c:v>0.84887039949999998</c:v>
                </c:pt>
                <c:pt idx="2">
                  <c:v>0.88514385799999995</c:v>
                </c:pt>
                <c:pt idx="3">
                  <c:v>0.87896336799999997</c:v>
                </c:pt>
                <c:pt idx="4">
                  <c:v>0.95098652649999982</c:v>
                </c:pt>
                <c:pt idx="5">
                  <c:v>0.95283391250000005</c:v>
                </c:pt>
                <c:pt idx="6">
                  <c:v>0.9773170619999999</c:v>
                </c:pt>
                <c:pt idx="7">
                  <c:v>0.99279035799999993</c:v>
                </c:pt>
                <c:pt idx="8">
                  <c:v>0.96334625699999987</c:v>
                </c:pt>
                <c:pt idx="9">
                  <c:v>0.98143663149999993</c:v>
                </c:pt>
                <c:pt idx="10">
                  <c:v>0.97974194749999988</c:v>
                </c:pt>
                <c:pt idx="11">
                  <c:v>1.0580991975</c:v>
                </c:pt>
                <c:pt idx="12">
                  <c:v>1.0896852504999999</c:v>
                </c:pt>
                <c:pt idx="13">
                  <c:v>1.121266085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F1-41E7-951D-17C46FEEE48A}"/>
            </c:ext>
          </c:extLst>
        </c:ser>
        <c:ser>
          <c:idx val="2"/>
          <c:order val="2"/>
          <c:tx>
            <c:strRef>
              <c:f>'Daten Sektor Abfallwirtschaft'!$B$13</c:f>
              <c:strCache>
                <c:ptCount val="1"/>
                <c:pt idx="0">
                  <c:v>CRF 5.D - Abwasserbehandlung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 w="25400">
              <a:noFill/>
            </a:ln>
            <a:effectLst/>
          </c:spPr>
          <c:invertIfNegative val="0"/>
          <c:cat>
            <c:numRef>
              <c:f>'Daten Sektor Abfallwirtschaft'!$D$10:$AR$10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Abfallwirtschaft'!$D$13:$AR$13</c:f>
              <c:numCache>
                <c:formatCode>#,##0.0</c:formatCode>
                <c:ptCount val="21"/>
                <c:pt idx="0">
                  <c:v>2.3803867684876949</c:v>
                </c:pt>
                <c:pt idx="1">
                  <c:v>2.3517093573729024</c:v>
                </c:pt>
                <c:pt idx="2">
                  <c:v>2.3257998873458683</c:v>
                </c:pt>
                <c:pt idx="3">
                  <c:v>2.2992201665836904</c:v>
                </c:pt>
                <c:pt idx="4">
                  <c:v>2.2761383392725181</c:v>
                </c:pt>
                <c:pt idx="5">
                  <c:v>2.2612515273992075</c:v>
                </c:pt>
                <c:pt idx="6">
                  <c:v>2.2337126022704843</c:v>
                </c:pt>
                <c:pt idx="7">
                  <c:v>2.2138684037743341</c:v>
                </c:pt>
                <c:pt idx="8">
                  <c:v>2.1888125095790154</c:v>
                </c:pt>
                <c:pt idx="9">
                  <c:v>2.163899906693211</c:v>
                </c:pt>
                <c:pt idx="10">
                  <c:v>2.1349489897435552</c:v>
                </c:pt>
                <c:pt idx="11">
                  <c:v>2.1383418548878317</c:v>
                </c:pt>
                <c:pt idx="12">
                  <c:v>2.1652455447695811</c:v>
                </c:pt>
                <c:pt idx="13">
                  <c:v>2.1727361052447249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DF1-41E7-951D-17C46FEEE48A}"/>
            </c:ext>
          </c:extLst>
        </c:ser>
        <c:ser>
          <c:idx val="3"/>
          <c:order val="3"/>
          <c:tx>
            <c:strRef>
              <c:f>'Daten Sektor Abfallwirtschaft'!$B$14</c:f>
              <c:strCache>
                <c:ptCount val="1"/>
                <c:pt idx="0">
                  <c:v>CRF 5.E - übrige Emissionen - Andere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invertIfNegative val="0"/>
          <c:cat>
            <c:numRef>
              <c:f>'Daten Sektor Abfallwirtschaft'!$D$10:$AR$10</c:f>
              <c:numCache>
                <c:formatCode>yyyy</c:formatCode>
                <c:ptCount val="21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  <c:pt idx="5">
                  <c:v>42005</c:v>
                </c:pt>
                <c:pt idx="6">
                  <c:v>42370</c:v>
                </c:pt>
                <c:pt idx="7">
                  <c:v>42736</c:v>
                </c:pt>
                <c:pt idx="8">
                  <c:v>43101</c:v>
                </c:pt>
                <c:pt idx="9">
                  <c:v>43466</c:v>
                </c:pt>
                <c:pt idx="10">
                  <c:v>43831</c:v>
                </c:pt>
                <c:pt idx="11">
                  <c:v>44197</c:v>
                </c:pt>
                <c:pt idx="12">
                  <c:v>44562</c:v>
                </c:pt>
                <c:pt idx="13">
                  <c:v>44927</c:v>
                </c:pt>
                <c:pt idx="14">
                  <c:v>45292</c:v>
                </c:pt>
                <c:pt idx="15">
                  <c:v>45658</c:v>
                </c:pt>
                <c:pt idx="16">
                  <c:v>46023</c:v>
                </c:pt>
                <c:pt idx="17">
                  <c:v>46388</c:v>
                </c:pt>
                <c:pt idx="18">
                  <c:v>46753</c:v>
                </c:pt>
                <c:pt idx="19">
                  <c:v>47119</c:v>
                </c:pt>
                <c:pt idx="20">
                  <c:v>47484</c:v>
                </c:pt>
              </c:numCache>
            </c:numRef>
          </c:cat>
          <c:val>
            <c:numRef>
              <c:f>'Daten Sektor Abfallwirtschaft'!$D$14:$AR$14</c:f>
              <c:numCache>
                <c:formatCode>#,##0.0</c:formatCode>
                <c:ptCount val="21"/>
                <c:pt idx="0">
                  <c:v>3.6388534139999998E-2</c:v>
                </c:pt>
                <c:pt idx="1">
                  <c:v>3.919445823E-2</c:v>
                </c:pt>
                <c:pt idx="2">
                  <c:v>3.7363555530000002E-2</c:v>
                </c:pt>
                <c:pt idx="3">
                  <c:v>3.6500665979999992E-2</c:v>
                </c:pt>
                <c:pt idx="4">
                  <c:v>3.6857210189999996E-2</c:v>
                </c:pt>
                <c:pt idx="5">
                  <c:v>3.5897957339999995E-2</c:v>
                </c:pt>
                <c:pt idx="6">
                  <c:v>3.4584788370000001E-2</c:v>
                </c:pt>
                <c:pt idx="7">
                  <c:v>3.3490626900000001E-2</c:v>
                </c:pt>
                <c:pt idx="8">
                  <c:v>3.3033339239999994E-2</c:v>
                </c:pt>
                <c:pt idx="9">
                  <c:v>3.2802067319999996E-2</c:v>
                </c:pt>
                <c:pt idx="10">
                  <c:v>3.2233523849999994E-2</c:v>
                </c:pt>
                <c:pt idx="11">
                  <c:v>3.1459989359999989E-2</c:v>
                </c:pt>
                <c:pt idx="12">
                  <c:v>3.0686454869999994E-2</c:v>
                </c:pt>
                <c:pt idx="13">
                  <c:v>2.9912920379999999E-2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FDF1-41E7-951D-17C46FEEE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7006696"/>
        <c:axId val="147008264"/>
      </c:barChart>
      <c:lineChart>
        <c:grouping val="standard"/>
        <c:varyColors val="0"/>
        <c:ser>
          <c:idx val="6"/>
          <c:order val="4"/>
          <c:tx>
            <c:strRef>
              <c:f>'Daten Sektor Abfallwirtschaft'!$B$15</c:f>
              <c:strCache>
                <c:ptCount val="1"/>
                <c:pt idx="0">
                  <c:v>6 - Abfallwirtschaft und Sonstiges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19-40AB-82EB-E99DE24701C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19-40AB-82EB-E99DE24701C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19-40AB-82EB-E99DE24701C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19-40AB-82EB-E99DE24701C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19-40AB-82EB-E99DE24701C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19-40AB-82EB-E99DE24701C2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19-40AB-82EB-E99DE24701C2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419-40AB-82EB-E99DE24701C2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19-40AB-82EB-E99DE24701C2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19-40AB-82EB-E99DE24701C2}"/>
                </c:ext>
              </c:extLst>
            </c:dLbl>
            <c:numFmt formatCode="#,##0.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'Daten Sektor Abfallwirtschaft'!$D$15:$AR$15</c:f>
              <c:numCache>
                <c:formatCode>#,##0.0</c:formatCode>
                <c:ptCount val="21"/>
                <c:pt idx="0">
                  <c:v>12.189834586127695</c:v>
                </c:pt>
                <c:pt idx="1">
                  <c:v>11.307302215102903</c:v>
                </c:pt>
                <c:pt idx="2">
                  <c:v>10.481547300875869</c:v>
                </c:pt>
                <c:pt idx="3">
                  <c:v>9.6859322005636894</c:v>
                </c:pt>
                <c:pt idx="4">
                  <c:v>9.0605980759625186</c:v>
                </c:pt>
                <c:pt idx="5">
                  <c:v>8.4418273972392068</c:v>
                </c:pt>
                <c:pt idx="6">
                  <c:v>7.902798452640484</c:v>
                </c:pt>
                <c:pt idx="7">
                  <c:v>7.5242893886743341</c:v>
                </c:pt>
                <c:pt idx="8">
                  <c:v>7.1297761058190154</c:v>
                </c:pt>
                <c:pt idx="9">
                  <c:v>6.6048626055132109</c:v>
                </c:pt>
                <c:pt idx="10">
                  <c:v>6.1200204610935556</c:v>
                </c:pt>
                <c:pt idx="11">
                  <c:v>5.8030890417478309</c:v>
                </c:pt>
                <c:pt idx="12">
                  <c:v>5.6604092501395806</c:v>
                </c:pt>
                <c:pt idx="13">
                  <c:v>5.5163431106247254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F1-41E7-951D-17C46FEEE48A}"/>
            </c:ext>
          </c:extLst>
        </c:ser>
        <c:ser>
          <c:idx val="9"/>
          <c:order val="5"/>
          <c:tx>
            <c:strRef>
              <c:f>'Daten Sektor Abfallwirtschaft'!$B$17:$C$17</c:f>
              <c:strCache>
                <c:ptCount val="2"/>
                <c:pt idx="0">
                  <c:v>6 - Abfallwirtschaft und Sonstiges</c:v>
                </c:pt>
                <c:pt idx="1">
                  <c:v>aktueller Zielpfad**</c:v>
                </c:pt>
              </c:strCache>
            </c:strRef>
          </c:tx>
          <c:spPr>
            <a:ln w="25400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ysDot"/>
              </a:ln>
              <a:effectLst/>
            </c:spPr>
          </c:marker>
          <c:dLbls>
            <c:dLbl>
              <c:idx val="13"/>
              <c:layout>
                <c:manualLayout>
                  <c:x val="-2.738283307003694E-2"/>
                  <c:y val="-2.98710115410726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57-47A6-8B17-BCAB3658F7B8}"/>
                </c:ext>
              </c:extLst>
            </c:dLbl>
            <c:dLbl>
              <c:idx val="14"/>
              <c:layout>
                <c:manualLayout>
                  <c:x val="-2.7382833070036861E-2"/>
                  <c:y val="-3.53021045485403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57-47A6-8B17-BCAB3658F7B8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57-47A6-8B17-BCAB3658F7B8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57-47A6-8B17-BCAB3658F7B8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457-47A6-8B17-BCAB3658F7B8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57-47A6-8B17-BCAB3658F7B8}"/>
                </c:ext>
              </c:extLst>
            </c:dLbl>
            <c:numFmt formatCode="#,##0.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de-DE" sz="8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'Daten Sektor Abfallwirtschaft'!$D$17:$AR$17</c:f>
              <c:numCache>
                <c:formatCode>#,##0.0</c:formatCode>
                <c:ptCount val="21"/>
                <c:pt idx="10">
                  <c:v>9</c:v>
                </c:pt>
                <c:pt idx="11">
                  <c:v>9</c:v>
                </c:pt>
                <c:pt idx="12">
                  <c:v>8.5006613839937355</c:v>
                </c:pt>
                <c:pt idx="13">
                  <c:v>8.8556929007255043</c:v>
                </c:pt>
                <c:pt idx="14">
                  <c:v>8.3327428707399029</c:v>
                </c:pt>
                <c:pt idx="15">
                  <c:v>8.3327428707399029</c:v>
                </c:pt>
                <c:pt idx="16">
                  <c:v>7.3327428707399029</c:v>
                </c:pt>
                <c:pt idx="17">
                  <c:v>7.3327428707399029</c:v>
                </c:pt>
                <c:pt idx="18">
                  <c:v>6.3327428707399029</c:v>
                </c:pt>
                <c:pt idx="19">
                  <c:v>6.3327428707399029</c:v>
                </c:pt>
                <c:pt idx="20">
                  <c:v>5.3327428707399029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FDF1-41E7-951D-17C46FEEE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006696"/>
        <c:axId val="147008264"/>
        <c:extLst/>
      </c:lineChart>
      <c:dateAx>
        <c:axId val="14700669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8264"/>
        <c:crosses val="autoZero"/>
        <c:auto val="0"/>
        <c:lblOffset val="100"/>
        <c:baseTimeUnit val="years"/>
      </c:dateAx>
      <c:valAx>
        <c:axId val="14700826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strRef>
              <c:f>'Daten Sektor Abfallwirtschaft'!$C$5</c:f>
              <c:strCache>
                <c:ptCount val="1"/>
                <c:pt idx="0">
                  <c:v>Emissionen in Mio. t CO₂-äquivalent</c:v>
                </c:pt>
              </c:strCache>
            </c:strRef>
          </c:tx>
          <c:layout>
            <c:manualLayout>
              <c:xMode val="edge"/>
              <c:yMode val="edge"/>
              <c:x val="1.6546794209965458E-2"/>
              <c:y val="0.175573979932752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de-DE"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de-DE"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47006696"/>
        <c:crosses val="autoZero"/>
        <c:crossBetween val="between"/>
      </c:valAx>
      <c:spPr>
        <a:blipFill dpi="0" rotWithShape="1">
          <a:blip xmlns:r="http://schemas.openxmlformats.org/officeDocument/2006/relationships" r:embed="rId3"/>
          <a:srcRect/>
          <a:tile tx="0" ty="0" sx="100000" sy="100000" flip="none" algn="tl"/>
        </a:blipFill>
        <a:ln>
          <a:noFill/>
        </a:ln>
        <a:effectLst/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1.1998500187476568E-2"/>
          <c:y val="0.78423959110374364"/>
          <c:w val="0.97341974433290623"/>
          <c:h val="0.215760433204505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de-DE" sz="7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de-DE" sz="8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54</xdr:row>
      <xdr:rowOff>0</xdr:rowOff>
    </xdr:from>
    <xdr:to>
      <xdr:col>36</xdr:col>
      <xdr:colOff>0</xdr:colOff>
      <xdr:row>54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 flipV="1">
          <a:off x="369298" y="13090071"/>
          <a:ext cx="18272488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36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367393" y="352425"/>
          <a:ext cx="18274393" cy="1496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36857" y="860977"/>
    <xdr:ext cx="6435696" cy="4599144"/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E90AA573-3092-42D0-A496-954240A74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absoluteAnchor>
  <xdr:absoluteAnchor>
    <xdr:pos x="2352210" y="5580080"/>
    <xdr:ext cx="3587767" cy="208189"/>
    <xdr:sp macro="" textlink="'Daten Sektorgrafik'!C3">
      <xdr:nvSpPr>
        <xdr:cNvPr id="3" name="Textfeld 2">
          <a:extLst>
            <a:ext uri="{FF2B5EF4-FFF2-40B4-BE49-F238E27FC236}">
              <a16:creationId xmlns:a16="http://schemas.microsoft.com/office/drawing/2014/main" id="{82732426-D0B8-43F5-94A5-274959364A52}"/>
            </a:ext>
          </a:extLst>
        </xdr:cNvPr>
        <xdr:cNvSpPr txBox="1"/>
      </xdr:nvSpPr>
      <xdr:spPr>
        <a:xfrm>
          <a:off x="2352210" y="5580080"/>
          <a:ext cx="3587767" cy="208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13.03.2024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8696C6D7-517D-408E-95F6-1D85F8AFE176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grafik'!C1">
      <xdr:nvSpPr>
        <xdr:cNvPr id="5" name="Textfeld 4">
          <a:extLst>
            <a:ext uri="{FF2B5EF4-FFF2-40B4-BE49-F238E27FC236}">
              <a16:creationId xmlns:a16="http://schemas.microsoft.com/office/drawing/2014/main" id="{6EAF854E-86FA-494F-B9DF-7BFFFA346E4D}"/>
            </a:ext>
          </a:extLst>
        </xdr:cNvPr>
        <xdr:cNvSpPr txBox="1"/>
      </xdr:nvSpPr>
      <xdr:spPr>
        <a:xfrm>
          <a:off x="0" y="265967"/>
          <a:ext cx="5913782" cy="285018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8C9DD9F4-7C53-4732-B12C-7EE22D525D51}" type="TxLink">
            <a:rPr lang="en-US" sz="1000" b="1" i="0" u="none" strike="noStrike">
              <a:solidFill>
                <a:srgbClr val="000000"/>
              </a:solidFill>
              <a:latin typeface="+mn-lt"/>
              <a:ea typeface="+mn-e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der Treibhausgasemissionen in Deutschland</a:t>
          </a:fld>
          <a:endParaRPr lang="de-DE" sz="100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grafik'!C2">
      <xdr:nvSpPr>
        <xdr:cNvPr id="6" name="Textfeld 5">
          <a:extLst>
            <a:ext uri="{FF2B5EF4-FFF2-40B4-BE49-F238E27FC236}">
              <a16:creationId xmlns:a16="http://schemas.microsoft.com/office/drawing/2014/main" id="{FC7B7AEF-E6AF-48C6-973F-34B31FEB5EEA}"/>
            </a:ext>
          </a:extLst>
        </xdr:cNvPr>
        <xdr:cNvSpPr txBox="1"/>
      </xdr:nvSpPr>
      <xdr:spPr>
        <a:xfrm>
          <a:off x="0" y="396875"/>
          <a:ext cx="9144000" cy="2317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5A0C01-EC6F-4056-BE6F-2F3F5BFCC892}" type="TxLink">
            <a:rPr lang="en-US" sz="900" b="0" i="0" u="none" strike="noStrike">
              <a:solidFill>
                <a:srgbClr val="000000"/>
              </a:solidFill>
              <a:latin typeface="+mn-lt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in der Abgrenzung der Sektoren des Klimaschutzgesetzes (KSG) *</a:t>
          </a:fld>
          <a:endParaRPr lang="de-DE" sz="8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3DF1A2F6-A0EC-4BD4-A6BD-897D400A3988}"/>
            </a:ext>
          </a:extLst>
        </xdr:cNvPr>
        <xdr:cNvCxnSpPr/>
      </xdr:nvCxnSpPr>
      <xdr:spPr>
        <a:xfrm>
          <a:off x="12226976" y="2120340"/>
          <a:ext cx="529903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971A5236-D99D-44CB-ACD6-B7DEF8E2BF50}"/>
            </a:ext>
          </a:extLst>
        </xdr:cNvPr>
        <xdr:cNvCxnSpPr/>
      </xdr:nvCxnSpPr>
      <xdr:spPr>
        <a:xfrm>
          <a:off x="91113" y="193983"/>
          <a:ext cx="90598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41BD2591-4273-4D2E-824F-353AD12EEBCD}"/>
            </a:ext>
          </a:extLst>
        </xdr:cNvPr>
        <xdr:cNvCxnSpPr/>
      </xdr:nvCxnSpPr>
      <xdr:spPr>
        <a:xfrm>
          <a:off x="129213" y="4491243"/>
          <a:ext cx="90601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126176</xdr:colOff>
      <xdr:row>18</xdr:row>
      <xdr:rowOff>964538</xdr:rowOff>
    </xdr:from>
    <xdr:to>
      <xdr:col>12</xdr:col>
      <xdr:colOff>42329</xdr:colOff>
      <xdr:row>18</xdr:row>
      <xdr:rowOff>964538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DC10AD7E-97CA-4A3C-9188-DEE4138E310D}"/>
            </a:ext>
          </a:extLst>
        </xdr:cNvPr>
        <xdr:cNvCxnSpPr/>
      </xdr:nvCxnSpPr>
      <xdr:spPr>
        <a:xfrm>
          <a:off x="126176" y="3622013"/>
          <a:ext cx="90601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98A41BCC-08B6-4CA2-BCB1-425F09D57E13}"/>
            </a:ext>
          </a:extLst>
        </xdr:cNvPr>
        <xdr:cNvCxnSpPr/>
      </xdr:nvCxnSpPr>
      <xdr:spPr>
        <a:xfrm>
          <a:off x="12226962" y="2504662"/>
          <a:ext cx="529903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D21B7DB-2F4A-4E9D-BCF9-1A568E670789}"/>
            </a:ext>
          </a:extLst>
        </xdr:cNvPr>
        <xdr:cNvCxnSpPr/>
      </xdr:nvCxnSpPr>
      <xdr:spPr>
        <a:xfrm>
          <a:off x="14461397" y="712325"/>
          <a:ext cx="0" cy="29076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8ABEC795-BC44-486D-918F-2FA6B51895E8}"/>
            </a:ext>
          </a:extLst>
        </xdr:cNvPr>
        <xdr:cNvCxnSpPr/>
      </xdr:nvCxnSpPr>
      <xdr:spPr>
        <a:xfrm>
          <a:off x="14693311" y="712337"/>
          <a:ext cx="0" cy="29076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1ACCCB9C-AEDA-46A9-9D7A-926004B1AC4D}"/>
            </a:ext>
          </a:extLst>
        </xdr:cNvPr>
        <xdr:cNvSpPr txBox="1"/>
      </xdr:nvSpPr>
      <xdr:spPr>
        <a:xfrm>
          <a:off x="15563187" y="71106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927C6B5B-5FEA-4906-BD30-9DAADC549368}"/>
            </a:ext>
          </a:extLst>
        </xdr:cNvPr>
        <xdr:cNvCxnSpPr/>
      </xdr:nvCxnSpPr>
      <xdr:spPr>
        <a:xfrm>
          <a:off x="12226976" y="2120340"/>
          <a:ext cx="529903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F7A98CA3-2C3E-4248-A2C1-A1B49EE0D917}"/>
            </a:ext>
          </a:extLst>
        </xdr:cNvPr>
        <xdr:cNvCxnSpPr/>
      </xdr:nvCxnSpPr>
      <xdr:spPr>
        <a:xfrm>
          <a:off x="12226962" y="2504662"/>
          <a:ext cx="529903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D826D546-F28A-4F23-8330-7E8ED26109B7}"/>
            </a:ext>
          </a:extLst>
        </xdr:cNvPr>
        <xdr:cNvCxnSpPr/>
      </xdr:nvCxnSpPr>
      <xdr:spPr>
        <a:xfrm>
          <a:off x="14461397" y="712325"/>
          <a:ext cx="0" cy="29076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8241EA2B-0D08-486F-A9E9-DEEB400EA32E}"/>
            </a:ext>
          </a:extLst>
        </xdr:cNvPr>
        <xdr:cNvCxnSpPr/>
      </xdr:nvCxnSpPr>
      <xdr:spPr>
        <a:xfrm>
          <a:off x="13807072" y="1002228"/>
          <a:ext cx="0" cy="2817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CA7DD8E5-92CA-426A-B6F8-F078ABDF87A5}"/>
            </a:ext>
          </a:extLst>
        </xdr:cNvPr>
        <xdr:cNvSpPr txBox="1"/>
      </xdr:nvSpPr>
      <xdr:spPr>
        <a:xfrm>
          <a:off x="15545073" y="711065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47156" y="5579231"/>
    <xdr:ext cx="4388210" cy="340923"/>
    <xdr:sp macro="" textlink="'Daten Sektorgrafik'!C4">
      <xdr:nvSpPr>
        <xdr:cNvPr id="20" name="Textfeld 19">
          <a:extLst>
            <a:ext uri="{FF2B5EF4-FFF2-40B4-BE49-F238E27FC236}">
              <a16:creationId xmlns:a16="http://schemas.microsoft.com/office/drawing/2014/main" id="{3928039F-A703-4601-BC3F-24537F857F7A}"/>
            </a:ext>
          </a:extLst>
        </xdr:cNvPr>
        <xdr:cNvSpPr txBox="1"/>
      </xdr:nvSpPr>
      <xdr:spPr>
        <a:xfrm>
          <a:off x="147156" y="5579231"/>
          <a:ext cx="4388210" cy="340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4696F9E1-28CB-44D4-8068-9C6966C8C857}" type="TxLink">
            <a:rPr lang="en-US" sz="600" b="0" i="0" u="none" strike="noStrike">
              <a:solidFill>
                <a:srgbClr val="000000"/>
              </a:solidFill>
              <a:latin typeface="Meta Offc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</a:t>
          </a:fld>
          <a:endParaRPr lang="de-DE" sz="200" b="0" i="1" u="none" strike="noStrike">
            <a:solidFill>
              <a:srgbClr val="080808"/>
            </a:solidFill>
            <a:latin typeface="Meta Offc" pitchFamily="34" charset="0"/>
            <a:cs typeface="Meta Serif Offc" pitchFamily="2" charset="0"/>
          </a:endParaRPr>
        </a:p>
      </xdr:txBody>
    </xdr:sp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B0310537-D961-428F-BAA2-C3FBE50714F7}"/>
            </a:ext>
          </a:extLst>
        </xdr:cNvPr>
        <xdr:cNvCxnSpPr/>
      </xdr:nvCxnSpPr>
      <xdr:spPr>
        <a:xfrm>
          <a:off x="358588" y="2100543"/>
          <a:ext cx="3012141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212437"/>
    <xdr:sp macro="" textlink="'Daten Sektorgrafik'!C3">
      <xdr:nvSpPr>
        <xdr:cNvPr id="3" name="Textfeld 2">
          <a:extLst>
            <a:ext uri="{FF2B5EF4-FFF2-40B4-BE49-F238E27FC236}">
              <a16:creationId xmlns:a16="http://schemas.microsoft.com/office/drawing/2014/main" id="{E82E9EEE-89B4-44CB-A9B4-4A1AC6A6D2D3}"/>
            </a:ext>
          </a:extLst>
        </xdr:cNvPr>
        <xdr:cNvSpPr txBox="1"/>
      </xdr:nvSpPr>
      <xdr:spPr>
        <a:xfrm>
          <a:off x="2322902" y="5550772"/>
          <a:ext cx="358776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13.03.2024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CE18CBBD-AF2D-4162-9FC1-D915685D538E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Zielpfadgrafik'!$C$1">
      <xdr:nvSpPr>
        <xdr:cNvPr id="5" name="Textfeld 4">
          <a:extLst>
            <a:ext uri="{FF2B5EF4-FFF2-40B4-BE49-F238E27FC236}">
              <a16:creationId xmlns:a16="http://schemas.microsoft.com/office/drawing/2014/main" id="{21FB9302-2700-4E05-A1B7-CBC31CC13365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Zielpfadgrafik'!$C$2">
      <xdr:nvSpPr>
        <xdr:cNvPr id="6" name="Textfeld 5">
          <a:extLst>
            <a:ext uri="{FF2B5EF4-FFF2-40B4-BE49-F238E27FC236}">
              <a16:creationId xmlns:a16="http://schemas.microsoft.com/office/drawing/2014/main" id="{B43A09B5-8347-4D5D-AA00-3DBC3FE76E14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in der Abgrenzung der Sektoren des Klimaschutzgesetzes (KSG)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4A23BC9B-75E3-45AA-9172-E571EED76CB1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18FAB369-5577-4C69-975F-8A9DD932EEA8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EA182B0F-48DC-4732-91F8-793FFAB74A0A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644128BC-36C5-4BE2-ACDD-D8BB3FD4E35C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E9C2C1F-D558-42EA-971F-E0D09F5533A3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6A7E0332-2426-4CBA-AB64-2CE0C964E838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CE3E1A95-CE75-4821-80BA-427403093883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776A57DB-8A05-46B1-B620-A1DA44EE6CE4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E01AABA7-5BB9-49D8-8899-045216E4BA51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15842B09-E809-47AE-BA87-63B67C11693D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B787D658-FF92-4235-A27B-B14B732D4A50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81F4438-52C4-4012-BB56-B6C302A19B97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2858937" cy="1212437"/>
    <xdr:sp macro="" textlink="'Daten Zielpfadgrafik'!C4">
      <xdr:nvSpPr>
        <xdr:cNvPr id="20" name="Textfeld 19">
          <a:extLst>
            <a:ext uri="{FF2B5EF4-FFF2-40B4-BE49-F238E27FC236}">
              <a16:creationId xmlns:a16="http://schemas.microsoft.com/office/drawing/2014/main" id="{72D316CB-609D-48BE-9434-2FB36DB816D9}"/>
            </a:ext>
          </a:extLst>
        </xdr:cNvPr>
        <xdr:cNvSpPr txBox="1"/>
      </xdr:nvSpPr>
      <xdr:spPr>
        <a:xfrm>
          <a:off x="103194" y="5564577"/>
          <a:ext cx="2858937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B2FAD449-AE17-485C-9A0D-F27D829ABB6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802F7A28-398C-4B0C-ACC6-CB649E670B52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17</xdr:row>
      <xdr:rowOff>0</xdr:rowOff>
    </xdr:from>
    <xdr:to>
      <xdr:col>44</xdr:col>
      <xdr:colOff>0</xdr:colOff>
      <xdr:row>17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495ABD04-0880-4964-9C56-ECB6B4E589E4}"/>
            </a:ext>
          </a:extLst>
        </xdr:cNvPr>
        <xdr:cNvCxnSpPr/>
      </xdr:nvCxnSpPr>
      <xdr:spPr>
        <a:xfrm flipV="1">
          <a:off x="363855" y="6429375"/>
          <a:ext cx="301637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8</xdr:row>
      <xdr:rowOff>161925</xdr:rowOff>
    </xdr:from>
    <xdr:to>
      <xdr:col>44</xdr:col>
      <xdr:colOff>0</xdr:colOff>
      <xdr:row>8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14AFA643-A42F-4AA3-BE81-277D1EDCA7DF}"/>
            </a:ext>
          </a:extLst>
        </xdr:cNvPr>
        <xdr:cNvCxnSpPr/>
      </xdr:nvCxnSpPr>
      <xdr:spPr>
        <a:xfrm>
          <a:off x="361950" y="2124075"/>
          <a:ext cx="301656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4344865" y="5550773"/>
    <xdr:ext cx="1565804" cy="193536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5B8B7B87-76BA-429D-9C07-981D6414038C}"/>
            </a:ext>
          </a:extLst>
        </xdr:cNvPr>
        <xdr:cNvSpPr txBox="1"/>
      </xdr:nvSpPr>
      <xdr:spPr>
        <a:xfrm>
          <a:off x="4344865" y="5550773"/>
          <a:ext cx="1565804" cy="193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853B308C-16E4-4198-8E57-525C6E10C7DB}" type="TxLink">
            <a:rPr lang="en-US" sz="600" b="0" i="0" u="none" strike="noStrike">
              <a:solidFill>
                <a:srgbClr val="000000"/>
              </a:solidFill>
              <a:latin typeface="Cambria"/>
              <a:ea typeface="Cambria"/>
              <a:cs typeface="Calibri"/>
            </a:rPr>
            <a:pPr marL="0" indent="0" algn="r"/>
            <a:t>Quelle: Umweltbundesamt  13.03.2024</a:t>
          </a:fld>
          <a:endParaRPr lang="de-DE" sz="2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6208D066-01F9-4A9C-AD01-A5F6D46A34FC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Energiew.'!$C$1">
      <xdr:nvSpPr>
        <xdr:cNvPr id="4" name="Textfeld 3">
          <a:extLst>
            <a:ext uri="{FF2B5EF4-FFF2-40B4-BE49-F238E27FC236}">
              <a16:creationId xmlns:a16="http://schemas.microsoft.com/office/drawing/2014/main" id="{C2157F1B-643A-43B4-A2DA-D4A68C9C6289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Energiew.'!$C$2">
      <xdr:nvSpPr>
        <xdr:cNvPr id="5" name="Textfeld 4">
          <a:extLst>
            <a:ext uri="{FF2B5EF4-FFF2-40B4-BE49-F238E27FC236}">
              <a16:creationId xmlns:a16="http://schemas.microsoft.com/office/drawing/2014/main" id="{1CF7393C-255A-4197-BBD0-40B4D9C36854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Energiewirtschaft des Klimaschutzgesetzes (KSG) *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62967465-0FE0-468B-95AC-99150736C7C9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EA14B549-ED03-4C4C-B0AF-422B76127598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DAB6744D-E4DC-4E55-8EAA-7F3DDC480022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D2B2EF0F-FBD8-48EB-B2C7-733C4EDEC9FD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343D733-6988-401D-A81E-0BF3A268F3F4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3DA365D5-72FA-4937-9CA6-4BE659F00E3E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2E38D502-A9E5-4A01-934C-4062E8B96F6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7A3206F0-C291-4AEF-9CD6-9DA2F6165165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36791F0E-2EDC-453A-85A8-A0E9A51ED237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E062733-A845-4C17-B096-33755480BA04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261D396-DC2A-4254-B859-F709A4E20656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6ED79658-BE13-4A37-9A3D-D9A4C49F589F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8"/>
    <xdr:ext cx="4021864" cy="238346"/>
    <xdr:sp macro="" textlink="'Daten Sektor Energiew.'!C4">
      <xdr:nvSpPr>
        <xdr:cNvPr id="18" name="Textfeld 17">
          <a:extLst>
            <a:ext uri="{FF2B5EF4-FFF2-40B4-BE49-F238E27FC236}">
              <a16:creationId xmlns:a16="http://schemas.microsoft.com/office/drawing/2014/main" id="{77DF343D-B41C-4A63-ACA0-23F138C01C78}"/>
            </a:ext>
          </a:extLst>
        </xdr:cNvPr>
        <xdr:cNvSpPr txBox="1"/>
      </xdr:nvSpPr>
      <xdr:spPr>
        <a:xfrm>
          <a:off x="103194" y="5564578"/>
          <a:ext cx="4021864" cy="2383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D9E890AB-15C6-495C-B5EE-BAA6222CA838}" type="TxLink"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14EF8E54-CBE9-4447-B5DE-1795FB7C309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8061B87D-738C-468D-AEF0-716E022EF04B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absoluteAnchor>
    <xdr:pos x="109055" y="5753613"/>
    <xdr:ext cx="4021864" cy="238346"/>
    <xdr:sp macro="" textlink="'Daten Sektor Energiew.'!C5">
      <xdr:nvSpPr>
        <xdr:cNvPr id="21" name="Textfeld 20">
          <a:extLst>
            <a:ext uri="{FF2B5EF4-FFF2-40B4-BE49-F238E27FC236}">
              <a16:creationId xmlns:a16="http://schemas.microsoft.com/office/drawing/2014/main" id="{3C45A816-ADDD-4C77-8A57-EDE17A074B7E}"/>
            </a:ext>
          </a:extLst>
        </xdr:cNvPr>
        <xdr:cNvSpPr txBox="1"/>
      </xdr:nvSpPr>
      <xdr:spPr>
        <a:xfrm>
          <a:off x="109055" y="5753613"/>
          <a:ext cx="4021864" cy="2383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9739D18B-4CF8-45B6-899D-4BB1AD5B27CE}" type="TxLink">
            <a:rPr lang="en-US" sz="600" b="0" i="0" u="none" strike="noStrike">
              <a:solidFill>
                <a:srgbClr val="080808"/>
              </a:solidFill>
              <a:latin typeface="Cambria"/>
              <a:ea typeface="Cambria"/>
              <a:cs typeface="Meta Offc"/>
            </a:rPr>
            <a:pPr marL="0" indent="0" algn="l"/>
            <a:t>*** EU-ETS-Anteile an CRF Kategorien basierend auf Auswertung für Bericht nach Art. 21 Emissionshandelsrichtlinie, jeweils jahresspezifisch angepasste Methodik</a:t>
          </a:fld>
          <a:endParaRPr lang="de-DE" sz="200" b="0" i="0" u="none" strike="noStrike">
            <a:solidFill>
              <a:srgbClr val="080808"/>
            </a:solidFill>
            <a:latin typeface="+mn-lt"/>
            <a:ea typeface="Cambria"/>
            <a:cs typeface="Meta Offc"/>
          </a:endParaRPr>
        </a:p>
      </xdr:txBody>
    </xdr:sp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19</xdr:row>
      <xdr:rowOff>0</xdr:rowOff>
    </xdr:from>
    <xdr:to>
      <xdr:col>44</xdr:col>
      <xdr:colOff>0</xdr:colOff>
      <xdr:row>19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16358D23-DB4E-49A1-8F43-FE30DD0A9688}"/>
            </a:ext>
          </a:extLst>
        </xdr:cNvPr>
        <xdr:cNvCxnSpPr/>
      </xdr:nvCxnSpPr>
      <xdr:spPr>
        <a:xfrm flipV="1">
          <a:off x="363855" y="6429375"/>
          <a:ext cx="201053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8</xdr:row>
      <xdr:rowOff>161925</xdr:rowOff>
    </xdr:from>
    <xdr:to>
      <xdr:col>44</xdr:col>
      <xdr:colOff>0</xdr:colOff>
      <xdr:row>8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40A5EFEA-251E-4A86-8505-EC16E3D1E8CD}"/>
            </a:ext>
          </a:extLst>
        </xdr:cNvPr>
        <xdr:cNvCxnSpPr/>
      </xdr:nvCxnSpPr>
      <xdr:spPr>
        <a:xfrm>
          <a:off x="361950" y="2124075"/>
          <a:ext cx="20107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2322902" y="5550773"/>
    <xdr:ext cx="3587767" cy="208190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54404212-D8A6-4A84-98C8-CB704D35DC1D}"/>
            </a:ext>
          </a:extLst>
        </xdr:cNvPr>
        <xdr:cNvSpPr txBox="1"/>
      </xdr:nvSpPr>
      <xdr:spPr>
        <a:xfrm>
          <a:off x="2322902" y="5550773"/>
          <a:ext cx="3587767" cy="2081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13.03.2024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9223758-D5D6-4BAC-A4C8-FB70EE104137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Industrie'!$C$1">
      <xdr:nvSpPr>
        <xdr:cNvPr id="4" name="Textfeld 3">
          <a:extLst>
            <a:ext uri="{FF2B5EF4-FFF2-40B4-BE49-F238E27FC236}">
              <a16:creationId xmlns:a16="http://schemas.microsoft.com/office/drawing/2014/main" id="{F060CD4A-F51A-4EA9-917A-7AB48B984B65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Industrie'!$C$2">
      <xdr:nvSpPr>
        <xdr:cNvPr id="5" name="Textfeld 4">
          <a:extLst>
            <a:ext uri="{FF2B5EF4-FFF2-40B4-BE49-F238E27FC236}">
              <a16:creationId xmlns:a16="http://schemas.microsoft.com/office/drawing/2014/main" id="{B310C648-83D8-4C0B-A43F-FA3ADE5765FA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Industrie des Klimaschutzgesetzes (KSG) *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9671870B-8940-4A83-929B-D394CCDC45EE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7A76E055-8C5B-4C83-8E04-CDC6661D894B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AC5AF52B-203F-412D-B777-55062041D176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29898FB1-A1C9-4D7C-B5D3-A351B03D2988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85FE937B-D759-48FC-9701-C2A7474107B7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2C606D5B-335F-46AC-B44B-6D4FE7A1FC11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17CAF916-E582-4284-8002-5FD77942CDA3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EFF4D56A-7B0A-4CE3-8E55-1FC41F400EC5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BD2B4F35-6494-41FD-A6FA-2BF10602DFB4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D5B6AC2A-406D-4AB5-87CD-0D13D97E09B1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296CE92A-65D7-4533-A7F8-9EE5C52B3ECF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6C1A21A1-A5FD-4F87-90D3-F2B9013EAB52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3809383" cy="201711"/>
    <xdr:sp macro="" textlink="'Daten Sektor Industrie'!C4">
      <xdr:nvSpPr>
        <xdr:cNvPr id="18" name="Textfeld 17">
          <a:extLst>
            <a:ext uri="{FF2B5EF4-FFF2-40B4-BE49-F238E27FC236}">
              <a16:creationId xmlns:a16="http://schemas.microsoft.com/office/drawing/2014/main" id="{86066D16-C682-430C-893F-CFBE5512D650}"/>
            </a:ext>
          </a:extLst>
        </xdr:cNvPr>
        <xdr:cNvSpPr txBox="1"/>
      </xdr:nvSpPr>
      <xdr:spPr>
        <a:xfrm>
          <a:off x="103194" y="5564577"/>
          <a:ext cx="3809383" cy="201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marL="0" indent="0"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600" b="0" i="0" u="none" strike="noStrike">
            <a:solidFill>
              <a:srgbClr val="080808"/>
            </a:solidFill>
            <a:latin typeface="+mn-lt"/>
            <a:ea typeface="Cambria"/>
            <a:cs typeface="Meta Offc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ACE000DE-2B14-49D8-BEC8-954DEF2508F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590A6711-A922-4803-AE23-B53F54650D3C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absoluteAnchor>
    <xdr:pos x="109054" y="5738958"/>
    <xdr:ext cx="3809383" cy="201711"/>
    <xdr:sp macro="" textlink="'Daten Sektor Industrie'!C5">
      <xdr:nvSpPr>
        <xdr:cNvPr id="21" name="Textfeld 20">
          <a:extLst>
            <a:ext uri="{FF2B5EF4-FFF2-40B4-BE49-F238E27FC236}">
              <a16:creationId xmlns:a16="http://schemas.microsoft.com/office/drawing/2014/main" id="{E589CBA1-1AAE-4C15-9B04-AE9979B4BE8A}"/>
            </a:ext>
          </a:extLst>
        </xdr:cNvPr>
        <xdr:cNvSpPr txBox="1"/>
      </xdr:nvSpPr>
      <xdr:spPr>
        <a:xfrm>
          <a:off x="109054" y="5738958"/>
          <a:ext cx="3809383" cy="2017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74B12DFD-737F-47E6-81FA-5875B7C2FCC3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marL="0" indent="0" algn="l"/>
            <a:t>*** EU-ETS-Anteile an CRF Kategorien basierend auf Auswertung für Bericht nach Art. 21 Emissionshandelsrichtlinie, jeweils jahresspezifisch angepasste Methodik</a:t>
          </a:fld>
          <a:endParaRPr lang="de-DE" sz="600" b="0" i="0" u="none" strike="noStrike">
            <a:solidFill>
              <a:srgbClr val="080808"/>
            </a:solidFill>
            <a:latin typeface="+mn-lt"/>
            <a:ea typeface="Cambria"/>
            <a:cs typeface="Meta Offc"/>
          </a:endParaRPr>
        </a:p>
      </xdr:txBody>
    </xdr:sp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17</xdr:row>
      <xdr:rowOff>0</xdr:rowOff>
    </xdr:from>
    <xdr:to>
      <xdr:col>44</xdr:col>
      <xdr:colOff>0</xdr:colOff>
      <xdr:row>17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FCED194C-03FD-4D0C-A14A-394CB74F1166}"/>
            </a:ext>
          </a:extLst>
        </xdr:cNvPr>
        <xdr:cNvCxnSpPr/>
      </xdr:nvCxnSpPr>
      <xdr:spPr>
        <a:xfrm flipV="1">
          <a:off x="363855" y="6429375"/>
          <a:ext cx="326783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8</xdr:row>
      <xdr:rowOff>161925</xdr:rowOff>
    </xdr:from>
    <xdr:to>
      <xdr:col>44</xdr:col>
      <xdr:colOff>0</xdr:colOff>
      <xdr:row>8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3D7D067E-1E33-4BF4-AD66-47E2F0D69460}"/>
            </a:ext>
          </a:extLst>
        </xdr:cNvPr>
        <xdr:cNvCxnSpPr/>
      </xdr:nvCxnSpPr>
      <xdr:spPr>
        <a:xfrm>
          <a:off x="361950" y="2124075"/>
          <a:ext cx="32680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2322902" y="5550773"/>
    <xdr:ext cx="3587767" cy="178882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B0155037-BC72-4CDD-88FD-EA3FE61AC7A5}"/>
            </a:ext>
          </a:extLst>
        </xdr:cNvPr>
        <xdr:cNvSpPr txBox="1"/>
      </xdr:nvSpPr>
      <xdr:spPr>
        <a:xfrm>
          <a:off x="2322902" y="5550773"/>
          <a:ext cx="3587767" cy="1788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13.03.2024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FB43A612-60CC-48B0-97D2-9B76EE0840E8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Gebäude'!$C$1">
      <xdr:nvSpPr>
        <xdr:cNvPr id="4" name="Textfeld 3">
          <a:extLst>
            <a:ext uri="{FF2B5EF4-FFF2-40B4-BE49-F238E27FC236}">
              <a16:creationId xmlns:a16="http://schemas.microsoft.com/office/drawing/2014/main" id="{C1256E87-D63A-472C-822D-FB7A18B58A25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Gebäude'!$C$2">
      <xdr:nvSpPr>
        <xdr:cNvPr id="5" name="Textfeld 4">
          <a:extLst>
            <a:ext uri="{FF2B5EF4-FFF2-40B4-BE49-F238E27FC236}">
              <a16:creationId xmlns:a16="http://schemas.microsoft.com/office/drawing/2014/main" id="{EEF1FC5A-FC43-4D16-88B4-94EC555ADFBF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Gebäude des Klimaschutzgesetzes (KSG) *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3674D614-9B67-4958-9EE6-42B1CA1EB8F1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9254498B-DA2A-4989-953F-73B83D639917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10C9AE02-28B1-4C6E-A15D-9C30C55E9D82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98659592-A435-45A0-9057-0091F3EB293B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3567EA28-5ACB-4675-8082-B80F2593293B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72C7D633-4CAA-46FD-86CF-A80742400FDB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F869B98B-AFF6-49D2-913F-AD53EDD3DDF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F49436A3-8F39-4427-B0F5-71D906B3333A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EF596EE0-4DE7-4310-A685-067A70F69DC1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2ADC38B8-3C30-4C61-96E2-15381370B8C6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8CD6DEDF-3A24-4864-9A5E-847E1CB2E03C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9C66EE90-064D-4032-A67E-0BA1FA364B98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8"/>
    <xdr:ext cx="3985229" cy="238346"/>
    <xdr:sp macro="" textlink="'Daten Sektor Gebäude'!C4">
      <xdr:nvSpPr>
        <xdr:cNvPr id="18" name="Textfeld 17">
          <a:extLst>
            <a:ext uri="{FF2B5EF4-FFF2-40B4-BE49-F238E27FC236}">
              <a16:creationId xmlns:a16="http://schemas.microsoft.com/office/drawing/2014/main" id="{0F632CBA-BD95-4707-8D9B-D332A7348F63}"/>
            </a:ext>
          </a:extLst>
        </xdr:cNvPr>
        <xdr:cNvSpPr txBox="1"/>
      </xdr:nvSpPr>
      <xdr:spPr>
        <a:xfrm>
          <a:off x="103194" y="5564578"/>
          <a:ext cx="3985229" cy="2383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CFC51D3B-0996-4CC2-8E54-C04909CAB11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09A777B4-067B-41F0-A435-C0386F6E8231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absoluteAnchor>
    <xdr:pos x="101727" y="5738959"/>
    <xdr:ext cx="3985229" cy="238346"/>
    <xdr:sp macro="" textlink="'Daten Sektor Gebäude'!C5">
      <xdr:nvSpPr>
        <xdr:cNvPr id="21" name="Textfeld 20">
          <a:extLst>
            <a:ext uri="{FF2B5EF4-FFF2-40B4-BE49-F238E27FC236}">
              <a16:creationId xmlns:a16="http://schemas.microsoft.com/office/drawing/2014/main" id="{B8186A8F-70C2-419F-9CD0-A07943BF374F}"/>
            </a:ext>
          </a:extLst>
        </xdr:cNvPr>
        <xdr:cNvSpPr txBox="1"/>
      </xdr:nvSpPr>
      <xdr:spPr>
        <a:xfrm>
          <a:off x="101727" y="5738959"/>
          <a:ext cx="3985229" cy="2383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EAC99F6C-F805-41F6-800E-3EFCD32A48FE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marL="0" indent="0" algn="l"/>
            <a:t>*** EU-ETS-Anteile an CRF Kategorien basierend auf Auswertung für Bericht nach Art. 21 Emissionshandelsrichtlinie, jeweils jahresspezifisch angepasste Methodik</a:t>
          </a:fld>
          <a:endParaRPr lang="de-DE" sz="600" b="0" i="0" u="none" strike="noStrike">
            <a:solidFill>
              <a:srgbClr val="080808"/>
            </a:solidFill>
            <a:latin typeface="+mn-lt"/>
            <a:ea typeface="Cambria"/>
            <a:cs typeface="Meta Offc"/>
          </a:endParaRPr>
        </a:p>
      </xdr:txBody>
    </xdr:sp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17</xdr:row>
      <xdr:rowOff>0</xdr:rowOff>
    </xdr:from>
    <xdr:to>
      <xdr:col>44</xdr:col>
      <xdr:colOff>0</xdr:colOff>
      <xdr:row>17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CFAED5C8-56A5-48A3-BA5C-0C225B578289}"/>
            </a:ext>
          </a:extLst>
        </xdr:cNvPr>
        <xdr:cNvCxnSpPr/>
      </xdr:nvCxnSpPr>
      <xdr:spPr>
        <a:xfrm flipV="1">
          <a:off x="363855" y="6429375"/>
          <a:ext cx="326783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E9EB42B9-08C4-438A-A8FC-50182528DF0C}"/>
            </a:ext>
          </a:extLst>
        </xdr:cNvPr>
        <xdr:cNvCxnSpPr/>
      </xdr:nvCxnSpPr>
      <xdr:spPr>
        <a:xfrm>
          <a:off x="361950" y="2124075"/>
          <a:ext cx="32680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46</xdr:row>
      <xdr:rowOff>0</xdr:rowOff>
    </xdr:from>
    <xdr:to>
      <xdr:col>36</xdr:col>
      <xdr:colOff>0</xdr:colOff>
      <xdr:row>46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 flipV="1">
          <a:off x="369298" y="11130643"/>
          <a:ext cx="18272488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36</xdr:col>
      <xdr:colOff>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367393" y="352425"/>
          <a:ext cx="1827439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2322902" y="5550773"/>
    <xdr:ext cx="3587767" cy="149574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79F13624-5812-47A5-B23F-10E334EEF4FE}"/>
            </a:ext>
          </a:extLst>
        </xdr:cNvPr>
        <xdr:cNvSpPr txBox="1"/>
      </xdr:nvSpPr>
      <xdr:spPr>
        <a:xfrm>
          <a:off x="2322902" y="5550773"/>
          <a:ext cx="3587767" cy="14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13.03.2024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49CA8DD-B738-4075-B604-77B1F9CC9B1A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Verkehr'!$C$1">
      <xdr:nvSpPr>
        <xdr:cNvPr id="4" name="Textfeld 3">
          <a:extLst>
            <a:ext uri="{FF2B5EF4-FFF2-40B4-BE49-F238E27FC236}">
              <a16:creationId xmlns:a16="http://schemas.microsoft.com/office/drawing/2014/main" id="{8AA91496-4C33-4708-92B3-3AF6DE81DA20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Verkehr'!$C$2">
      <xdr:nvSpPr>
        <xdr:cNvPr id="5" name="Textfeld 4">
          <a:extLst>
            <a:ext uri="{FF2B5EF4-FFF2-40B4-BE49-F238E27FC236}">
              <a16:creationId xmlns:a16="http://schemas.microsoft.com/office/drawing/2014/main" id="{B6711CF0-E2A6-4031-8CF5-7B658D90D8D8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Verkehr des Klimaschutzgesetzes (KSG) *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CD07B0AC-AF12-454E-9402-EBDE7A5FA0AE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2CD9E50E-E4EA-42CB-AD1A-D4076C6F7291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2B7227B0-3B9D-4C9D-9C83-242775C6767A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5A9CB53F-4D62-48E8-825E-AFD967033616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7EF7F5C5-21DD-40A5-B942-302229FADE32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D8899CFA-2DC9-4D49-A7AB-104A0C7FA66B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CCA4FF1B-FE74-4220-B9C3-02BA6A2B096B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BC2E6F8E-4C60-4E8E-9790-BF7B5753D90B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465401B3-2D05-4DCF-8AE3-E5717F65D8E6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BB58FACE-D53C-42BA-A2C0-A3B95B586E17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2DD86CBD-050B-4B2C-AB7C-29B640718E97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E588683D-FD23-4913-A4FA-504575DCC579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8"/>
    <xdr:ext cx="3802056" cy="318942"/>
    <xdr:sp macro="" textlink="'Daten Sektor Verkehr'!C4">
      <xdr:nvSpPr>
        <xdr:cNvPr id="18" name="Textfeld 17">
          <a:extLst>
            <a:ext uri="{FF2B5EF4-FFF2-40B4-BE49-F238E27FC236}">
              <a16:creationId xmlns:a16="http://schemas.microsoft.com/office/drawing/2014/main" id="{93E3E938-85F1-4F7D-B36F-765DC7680F41}"/>
            </a:ext>
          </a:extLst>
        </xdr:cNvPr>
        <xdr:cNvSpPr txBox="1"/>
      </xdr:nvSpPr>
      <xdr:spPr>
        <a:xfrm>
          <a:off x="103194" y="5564578"/>
          <a:ext cx="3802056" cy="3189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846DDB25-D496-44A7-B219-32A97162C8C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FB7FA7FF-68B5-43C8-A534-86657F55ECAC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21</xdr:row>
      <xdr:rowOff>0</xdr:rowOff>
    </xdr:from>
    <xdr:to>
      <xdr:col>44</xdr:col>
      <xdr:colOff>0</xdr:colOff>
      <xdr:row>21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2B344617-EFE5-4A75-9E42-514C5C4AFBD7}"/>
            </a:ext>
          </a:extLst>
        </xdr:cNvPr>
        <xdr:cNvCxnSpPr/>
      </xdr:nvCxnSpPr>
      <xdr:spPr>
        <a:xfrm flipV="1">
          <a:off x="363855" y="4524375"/>
          <a:ext cx="32678370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84C9F1F7-D36F-42FF-A4E8-D5C419B416C3}"/>
            </a:ext>
          </a:extLst>
        </xdr:cNvPr>
        <xdr:cNvCxnSpPr/>
      </xdr:nvCxnSpPr>
      <xdr:spPr>
        <a:xfrm>
          <a:off x="361950" y="2124075"/>
          <a:ext cx="32680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2322902" y="5550772"/>
    <xdr:ext cx="3587767" cy="156901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0E1556A0-6DD2-45A0-827B-CCC832750028}"/>
            </a:ext>
          </a:extLst>
        </xdr:cNvPr>
        <xdr:cNvSpPr txBox="1"/>
      </xdr:nvSpPr>
      <xdr:spPr>
        <a:xfrm>
          <a:off x="2322902" y="5550772"/>
          <a:ext cx="3587767" cy="1569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13.03.2024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99085D5B-395F-471F-9A2A-184EFE75DCEC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Landwirtschaft'!$C$1">
      <xdr:nvSpPr>
        <xdr:cNvPr id="4" name="Textfeld 3">
          <a:extLst>
            <a:ext uri="{FF2B5EF4-FFF2-40B4-BE49-F238E27FC236}">
              <a16:creationId xmlns:a16="http://schemas.microsoft.com/office/drawing/2014/main" id="{8492CBD2-7AB1-4970-8531-C39F51EE2B3C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Landwirtschaft'!$C$2">
      <xdr:nvSpPr>
        <xdr:cNvPr id="5" name="Textfeld 4">
          <a:extLst>
            <a:ext uri="{FF2B5EF4-FFF2-40B4-BE49-F238E27FC236}">
              <a16:creationId xmlns:a16="http://schemas.microsoft.com/office/drawing/2014/main" id="{1B39E0EE-7F45-4425-AB99-87A0B70961B8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Landwirtschaft des Klimaschutzgesetzes (KSG) *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EFAF9336-0AC5-404A-9C60-8C649E6C77E8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D8DF0EF5-2072-4589-8E74-CAEDF90C9D80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AAB6E065-F27C-4165-89ED-AA36BB46261B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416C2795-D231-4457-9BE4-248DA9ACBE9C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24653895-4E28-4108-B6A1-142A2D9C560C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9128C119-1065-4147-9128-81ABAD35629D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8746BDAE-7FD0-4231-9DAE-92ED8044F9B8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DFBEA6B-D01B-416F-A124-7CFF5D51253B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7418E84D-101E-4113-BAE1-E82211EB1349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13C7C86C-BE3F-4370-802C-6A92B6F55E2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956CE3F3-B9BA-49ED-8CFE-5DD3531594AD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1CF75D01-7177-46B9-8833-9C8E19C274A5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8"/>
    <xdr:ext cx="4036518" cy="282308"/>
    <xdr:sp macro="" textlink="'Daten Sektor Landwirtschaft'!C4">
      <xdr:nvSpPr>
        <xdr:cNvPr id="18" name="Textfeld 17">
          <a:extLst>
            <a:ext uri="{FF2B5EF4-FFF2-40B4-BE49-F238E27FC236}">
              <a16:creationId xmlns:a16="http://schemas.microsoft.com/office/drawing/2014/main" id="{61E3D524-98CE-4066-A315-774420D85CF5}"/>
            </a:ext>
          </a:extLst>
        </xdr:cNvPr>
        <xdr:cNvSpPr txBox="1"/>
      </xdr:nvSpPr>
      <xdr:spPr>
        <a:xfrm>
          <a:off x="103194" y="5564578"/>
          <a:ext cx="4036518" cy="282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11B14330-B88B-43BF-8318-FC2DC7BB58C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F9FEB91E-0FEF-4DAF-94DD-AD7F48ED28BA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17</xdr:row>
      <xdr:rowOff>0</xdr:rowOff>
    </xdr:from>
    <xdr:to>
      <xdr:col>44</xdr:col>
      <xdr:colOff>0</xdr:colOff>
      <xdr:row>17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444CEB69-FF47-4338-ACFA-B76EFCF0D9E7}"/>
            </a:ext>
          </a:extLst>
        </xdr:cNvPr>
        <xdr:cNvCxnSpPr/>
      </xdr:nvCxnSpPr>
      <xdr:spPr>
        <a:xfrm flipV="1">
          <a:off x="360493" y="5188324"/>
          <a:ext cx="20079036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7</xdr:row>
      <xdr:rowOff>161925</xdr:rowOff>
    </xdr:from>
    <xdr:to>
      <xdr:col>44</xdr:col>
      <xdr:colOff>0</xdr:colOff>
      <xdr:row>7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8E751F41-7B62-4095-AFB3-43DBCE7AD2A6}"/>
            </a:ext>
          </a:extLst>
        </xdr:cNvPr>
        <xdr:cNvCxnSpPr/>
      </xdr:nvCxnSpPr>
      <xdr:spPr>
        <a:xfrm>
          <a:off x="361950" y="2124075"/>
          <a:ext cx="3268027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2322902" y="5550773"/>
    <xdr:ext cx="3587767" cy="134920"/>
    <xdr:sp macro="" textlink="'Daten Sektorgrafik'!C3">
      <xdr:nvSpPr>
        <xdr:cNvPr id="2" name="Textfeld 1">
          <a:extLst>
            <a:ext uri="{FF2B5EF4-FFF2-40B4-BE49-F238E27FC236}">
              <a16:creationId xmlns:a16="http://schemas.microsoft.com/office/drawing/2014/main" id="{DF1BE6F9-2A14-4205-AD77-616022534A6D}"/>
            </a:ext>
          </a:extLst>
        </xdr:cNvPr>
        <xdr:cNvSpPr txBox="1"/>
      </xdr:nvSpPr>
      <xdr:spPr>
        <a:xfrm>
          <a:off x="2322902" y="5550773"/>
          <a:ext cx="3587767" cy="1349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r"/>
          <a:fld id="{2FDD6EF3-B3FB-4B83-9617-2F26B830BCC4}" type="TxLink">
            <a:rPr lang="en-US" sz="600" b="0" i="0" u="none" strike="noStrike">
              <a:solidFill>
                <a:srgbClr val="000000"/>
              </a:solidFill>
              <a:latin typeface="+mj-lt"/>
              <a:ea typeface="+mn-ea"/>
              <a:cs typeface="Meta Offc"/>
            </a:rPr>
            <a:pPr marL="0" indent="0" algn="r"/>
            <a:t>Quelle: Umweltbundesamt  13.03.2024</a:t>
          </a:fld>
          <a:endParaRPr lang="de-DE" sz="600" b="0" i="0" u="none" strike="noStrike">
            <a:solidFill>
              <a:srgbClr val="000000"/>
            </a:solidFill>
            <a:latin typeface="+mj-lt"/>
            <a:ea typeface="+mn-ea"/>
            <a:cs typeface="Meta Offc"/>
          </a:endParaRPr>
        </a:p>
      </xdr:txBody>
    </xdr:sp>
    <xdr:clientData/>
  </xdr:absoluteAnchor>
  <xdr:absoluteAnchor>
    <xdr:pos x="101876" y="5550772"/>
    <xdr:ext cx="1670602" cy="1212437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8D37783-8D4A-4E70-994C-5D9AB8392EF2}"/>
            </a:ext>
          </a:extLst>
        </xdr:cNvPr>
        <xdr:cNvSpPr txBox="1"/>
      </xdr:nvSpPr>
      <xdr:spPr>
        <a:xfrm>
          <a:off x="101876" y="5550772"/>
          <a:ext cx="1670602" cy="121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r>
            <a:rPr lang="de-DE" sz="600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t> </a:t>
          </a:r>
        </a:p>
      </xdr:txBody>
    </xdr:sp>
    <xdr:clientData/>
  </xdr:absoluteAnchor>
  <xdr:twoCellAnchor>
    <xdr:from>
      <xdr:col>0</xdr:col>
      <xdr:colOff>0</xdr:colOff>
      <xdr:row>1</xdr:row>
      <xdr:rowOff>9525</xdr:rowOff>
    </xdr:from>
    <xdr:to>
      <xdr:col>12</xdr:col>
      <xdr:colOff>8282</xdr:colOff>
      <xdr:row>2</xdr:row>
      <xdr:rowOff>38100</xdr:rowOff>
    </xdr:to>
    <xdr:sp macro="" textlink="'Daten Sektor Abfallwirtschaft'!$C$1">
      <xdr:nvSpPr>
        <xdr:cNvPr id="4" name="Textfeld 3">
          <a:extLst>
            <a:ext uri="{FF2B5EF4-FFF2-40B4-BE49-F238E27FC236}">
              <a16:creationId xmlns:a16="http://schemas.microsoft.com/office/drawing/2014/main" id="{2A3CC9DC-C548-4D48-9503-62F91117B21C}"/>
            </a:ext>
          </a:extLst>
        </xdr:cNvPr>
        <xdr:cNvSpPr txBox="1"/>
      </xdr:nvSpPr>
      <xdr:spPr>
        <a:xfrm>
          <a:off x="0" y="266700"/>
          <a:ext cx="5913782" cy="2857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C9C81DB7-B6E2-42D1-814C-B5C32A191411}" type="TxLink">
            <a:rPr lang="en-US" sz="1050" b="1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Entwicklung und Zielerreichung der Treibhausgasemissionen in Deutschland</a:t>
          </a:fld>
          <a:endParaRPr lang="de-DE" sz="1050" b="1" i="0" u="none" strike="noStrike">
            <a:solidFill>
              <a:srgbClr val="000000"/>
            </a:solidFill>
            <a:latin typeface="+mn-lt"/>
            <a:ea typeface="+mn-ea"/>
            <a:cs typeface="Meta Offc" pitchFamily="34" charset="0"/>
          </a:endParaRPr>
        </a:p>
      </xdr:txBody>
    </xdr:sp>
    <xdr:clientData/>
  </xdr:twoCellAnchor>
  <xdr:twoCellAnchor>
    <xdr:from>
      <xdr:col>0</xdr:col>
      <xdr:colOff>0</xdr:colOff>
      <xdr:row>2</xdr:row>
      <xdr:rowOff>15875</xdr:rowOff>
    </xdr:from>
    <xdr:to>
      <xdr:col>12</xdr:col>
      <xdr:colOff>0</xdr:colOff>
      <xdr:row>3</xdr:row>
      <xdr:rowOff>57150</xdr:rowOff>
    </xdr:to>
    <xdr:sp macro="" textlink="'Daten Sektor Abfallwirtschaft'!$C$2">
      <xdr:nvSpPr>
        <xdr:cNvPr id="5" name="Textfeld 4">
          <a:extLst>
            <a:ext uri="{FF2B5EF4-FFF2-40B4-BE49-F238E27FC236}">
              <a16:creationId xmlns:a16="http://schemas.microsoft.com/office/drawing/2014/main" id="{C97A969F-9A6F-4309-AFE3-FC0271947A6F}"/>
            </a:ext>
          </a:extLst>
        </xdr:cNvPr>
        <xdr:cNvSpPr txBox="1"/>
      </xdr:nvSpPr>
      <xdr:spPr>
        <a:xfrm>
          <a:off x="0" y="530225"/>
          <a:ext cx="5905500" cy="2794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4F26AA34-F07B-4863-B809-D3756EEB7F53}" type="TxLink">
            <a:rPr lang="en-US" sz="900" b="0" i="0" u="none" strike="noStrike">
              <a:solidFill>
                <a:srgbClr val="080808"/>
              </a:solidFill>
              <a:latin typeface="+mn-lt"/>
              <a:ea typeface="Cambria"/>
              <a:cs typeface="Meta Offc" pitchFamily="34" charset="0"/>
            </a:rPr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im Sektor Abfallwirtschaft und Sonstiges des Klimaschutzgesetzes (KSG) *</a:t>
          </a:fld>
          <a:endParaRPr lang="de-DE" sz="700" b="0" i="0" u="none" strike="noStrike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AE54937F-CAAF-4DEA-B112-E99BCFCEBA16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0</xdr:col>
      <xdr:colOff>91113</xdr:colOff>
      <xdr:row>1</xdr:row>
      <xdr:rowOff>3483</xdr:rowOff>
    </xdr:from>
    <xdr:to>
      <xdr:col>12</xdr:col>
      <xdr:colOff>6914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8E923946-5205-4E1E-9E87-60FDE0CE53DE}"/>
            </a:ext>
          </a:extLst>
        </xdr:cNvPr>
        <xdr:cNvCxnSpPr/>
      </xdr:nvCxnSpPr>
      <xdr:spPr>
        <a:xfrm>
          <a:off x="91113" y="260658"/>
          <a:ext cx="5821301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129213</xdr:colOff>
      <xdr:row>23</xdr:row>
      <xdr:rowOff>109743</xdr:rowOff>
    </xdr:from>
    <xdr:to>
      <xdr:col>12</xdr:col>
      <xdr:colOff>45366</xdr:colOff>
      <xdr:row>23</xdr:row>
      <xdr:rowOff>109743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B5B9BB3C-32C6-40DD-AADA-A4CA3B26BBFD}"/>
            </a:ext>
          </a:extLst>
        </xdr:cNvPr>
        <xdr:cNvCxnSpPr/>
      </xdr:nvCxnSpPr>
      <xdr:spPr>
        <a:xfrm>
          <a:off x="129213" y="5491368"/>
          <a:ext cx="5821653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81C5692D-C13E-4807-990A-B747EC516533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8AEB8F3D-A945-4022-8598-19EBA7332598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7D34193A-6CD7-44C1-8132-ADA2A0F1A509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56C0EBFC-3DC0-446C-9A61-2523F4516FB5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672271C4-B204-472B-BD45-C32EFF523281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185E7705-C259-4BC8-971E-A145B265B254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AE3BB351-8F52-4EF0-87CD-057E83E556DD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91072</xdr:colOff>
      <xdr:row>5</xdr:row>
      <xdr:rowOff>49728</xdr:rowOff>
    </xdr:from>
    <xdr:to>
      <xdr:col>18</xdr:col>
      <xdr:colOff>91072</xdr:colOff>
      <xdr:row>20</xdr:row>
      <xdr:rowOff>9228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BF5361B9-B063-4E79-A142-25BA7B1494B7}"/>
            </a:ext>
          </a:extLst>
        </xdr:cNvPr>
        <xdr:cNvCxnSpPr/>
      </xdr:nvCxnSpPr>
      <xdr:spPr>
        <a:xfrm>
          <a:off x="9044572" y="1097478"/>
          <a:ext cx="0" cy="3988575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305073</xdr:colOff>
      <xdr:row>3</xdr:row>
      <xdr:rowOff>139565</xdr:rowOff>
    </xdr:from>
    <xdr:ext cx="1084592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51503FCE-76DD-4A15-B463-27D82EB0958A}"/>
            </a:ext>
          </a:extLst>
        </xdr:cNvPr>
        <xdr:cNvSpPr txBox="1"/>
      </xdr:nvSpPr>
      <xdr:spPr>
        <a:xfrm>
          <a:off x="10306323" y="892040"/>
          <a:ext cx="1084592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Beschriftungsfeld</a:t>
          </a:r>
        </a:p>
      </xdr:txBody>
    </xdr:sp>
    <xdr:clientData fLocksWithSheet="0"/>
  </xdr:oneCellAnchor>
  <xdr:absoluteAnchor>
    <xdr:pos x="103194" y="5564577"/>
    <xdr:ext cx="4014537" cy="260327"/>
    <xdr:sp macro="" textlink="'Daten Sektor Abfallwirtschaft'!C4">
      <xdr:nvSpPr>
        <xdr:cNvPr id="18" name="Textfeld 17">
          <a:extLst>
            <a:ext uri="{FF2B5EF4-FFF2-40B4-BE49-F238E27FC236}">
              <a16:creationId xmlns:a16="http://schemas.microsoft.com/office/drawing/2014/main" id="{3FF1470C-376C-43D4-99CD-BAEB92A54E8E}"/>
            </a:ext>
          </a:extLst>
        </xdr:cNvPr>
        <xdr:cNvSpPr txBox="1"/>
      </xdr:nvSpPr>
      <xdr:spPr>
        <a:xfrm>
          <a:off x="103194" y="5564577"/>
          <a:ext cx="4014537" cy="260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342FB81-A0C6-4CA7-9803-F1BA2D090DD1}" type="TxLink">
            <a:rPr lang="en-US" sz="600" b="0" i="0" u="none" strike="noStrike">
              <a:solidFill>
                <a:srgbClr val="080808"/>
              </a:solidFill>
              <a:latin typeface="+mn-lt"/>
              <a:ea typeface="Cambria"/>
              <a:cs typeface="Meta Offc"/>
            </a:rPr>
            <a:pPr algn="l"/>
            <a:t>* Die Aufteilung der Emissionen weicht von der UN-Berichterstattung ab, die Gesamtemissionen sind identisch
** entsprechend der Novelle des Bundes-KSG vom 12.05.2021, Jahre 2022-2030 angepasst an Über- &amp; Unterschreitungen</a:t>
          </a:fld>
          <a:endParaRPr lang="de-DE" sz="100" b="0" i="1" u="none" strike="noStrike">
            <a:solidFill>
              <a:srgbClr val="080808"/>
            </a:solidFill>
            <a:latin typeface="+mn-lt"/>
            <a:cs typeface="Meta Serif Offc" pitchFamily="2" charset="0"/>
          </a:endParaRPr>
        </a:p>
      </xdr:txBody>
    </xdr:sp>
    <xdr:clientData/>
  </xdr:absoluteAnchor>
  <xdr:absoluteAnchor>
    <xdr:pos x="28574" y="762000"/>
    <xdr:ext cx="6029325" cy="4676775"/>
    <xdr:graphicFrame macro="">
      <xdr:nvGraphicFramePr>
        <xdr:cNvPr id="19" name="Diagramm 18">
          <a:extLst>
            <a:ext uri="{FF2B5EF4-FFF2-40B4-BE49-F238E27FC236}">
              <a16:creationId xmlns:a16="http://schemas.microsoft.com/office/drawing/2014/main" id="{963E04DE-ED7A-4339-B5D0-9068AFB352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126176</xdr:colOff>
      <xdr:row>18</xdr:row>
      <xdr:rowOff>535913</xdr:rowOff>
    </xdr:from>
    <xdr:to>
      <xdr:col>12</xdr:col>
      <xdr:colOff>42329</xdr:colOff>
      <xdr:row>18</xdr:row>
      <xdr:rowOff>535913</xdr:rowOff>
    </xdr:to>
    <xdr:cxnSp macro="">
      <xdr:nvCxnSpPr>
        <xdr:cNvPr id="20" name="Gerade Verbindung 9">
          <a:extLst>
            <a:ext uri="{FF2B5EF4-FFF2-40B4-BE49-F238E27FC236}">
              <a16:creationId xmlns:a16="http://schemas.microsoft.com/office/drawing/2014/main" id="{2BC556CD-65B7-454C-AB85-8BD264C15555}"/>
            </a:ext>
          </a:extLst>
        </xdr:cNvPr>
        <xdr:cNvCxnSpPr/>
      </xdr:nvCxnSpPr>
      <xdr:spPr>
        <a:xfrm>
          <a:off x="126176" y="4393538"/>
          <a:ext cx="5821653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161925</xdr:rowOff>
    </xdr:from>
    <xdr:to>
      <xdr:col>14</xdr:col>
      <xdr:colOff>0</xdr:colOff>
      <xdr:row>1</xdr:row>
      <xdr:rowOff>161925</xdr:rowOff>
    </xdr:to>
    <xdr:cxnSp macro="">
      <xdr:nvCxnSpPr>
        <xdr:cNvPr id="2" name="Gerade Verbindung 8">
          <a:extLst>
            <a:ext uri="{FF2B5EF4-FFF2-40B4-BE49-F238E27FC236}">
              <a16:creationId xmlns:a16="http://schemas.microsoft.com/office/drawing/2014/main" id="{9749E059-7BED-4A91-BACE-5093513DF995}"/>
            </a:ext>
          </a:extLst>
        </xdr:cNvPr>
        <xdr:cNvCxnSpPr/>
      </xdr:nvCxnSpPr>
      <xdr:spPr>
        <a:xfrm>
          <a:off x="361950" y="0"/>
          <a:ext cx="78676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351155</xdr:colOff>
      <xdr:row>18</xdr:row>
      <xdr:rowOff>10585</xdr:rowOff>
    </xdr:from>
    <xdr:to>
      <xdr:col>39</xdr:col>
      <xdr:colOff>3025</xdr:colOff>
      <xdr:row>18</xdr:row>
      <xdr:rowOff>10585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B80DFE64-DD10-4E0F-8675-1649A2F12CE7}"/>
            </a:ext>
          </a:extLst>
        </xdr:cNvPr>
        <xdr:cNvCxnSpPr/>
      </xdr:nvCxnSpPr>
      <xdr:spPr>
        <a:xfrm>
          <a:off x="351155" y="4434418"/>
          <a:ext cx="1922045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38</xdr:col>
      <xdr:colOff>698500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B51A6854-877B-4B8B-91EC-DAA2A1BED453}"/>
            </a:ext>
          </a:extLst>
        </xdr:cNvPr>
        <xdr:cNvCxnSpPr/>
      </xdr:nvCxnSpPr>
      <xdr:spPr>
        <a:xfrm>
          <a:off x="359833" y="352425"/>
          <a:ext cx="79692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351154</xdr:colOff>
      <xdr:row>42</xdr:row>
      <xdr:rowOff>10585</xdr:rowOff>
    </xdr:from>
    <xdr:to>
      <xdr:col>36</xdr:col>
      <xdr:colOff>3024</xdr:colOff>
      <xdr:row>42</xdr:row>
      <xdr:rowOff>10585</xdr:rowOff>
    </xdr:to>
    <xdr:cxnSp macro="">
      <xdr:nvCxnSpPr>
        <xdr:cNvPr id="4" name="Gerade Verbindung 1">
          <a:extLst>
            <a:ext uri="{FF2B5EF4-FFF2-40B4-BE49-F238E27FC236}">
              <a16:creationId xmlns:a16="http://schemas.microsoft.com/office/drawing/2014/main" id="{E7149209-7368-4721-B4F8-99353A006E08}"/>
            </a:ext>
          </a:extLst>
        </xdr:cNvPr>
        <xdr:cNvCxnSpPr/>
      </xdr:nvCxnSpPr>
      <xdr:spPr>
        <a:xfrm>
          <a:off x="351154" y="9683752"/>
          <a:ext cx="1760120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19</xdr:row>
      <xdr:rowOff>161925</xdr:rowOff>
    </xdr:from>
    <xdr:to>
      <xdr:col>36</xdr:col>
      <xdr:colOff>0</xdr:colOff>
      <xdr:row>19</xdr:row>
      <xdr:rowOff>161925</xdr:rowOff>
    </xdr:to>
    <xdr:cxnSp macro="">
      <xdr:nvCxnSpPr>
        <xdr:cNvPr id="5" name="Gerade Verbindung 8">
          <a:extLst>
            <a:ext uri="{FF2B5EF4-FFF2-40B4-BE49-F238E27FC236}">
              <a16:creationId xmlns:a16="http://schemas.microsoft.com/office/drawing/2014/main" id="{F52A1D52-871D-4511-B3D4-B85D47AD7D5C}"/>
            </a:ext>
          </a:extLst>
        </xdr:cNvPr>
        <xdr:cNvCxnSpPr/>
      </xdr:nvCxnSpPr>
      <xdr:spPr>
        <a:xfrm>
          <a:off x="361950" y="352425"/>
          <a:ext cx="97155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54</xdr:row>
      <xdr:rowOff>0</xdr:rowOff>
    </xdr:from>
    <xdr:to>
      <xdr:col>36</xdr:col>
      <xdr:colOff>0</xdr:colOff>
      <xdr:row>54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>
        <a:xfrm flipV="1">
          <a:off x="369298" y="13090071"/>
          <a:ext cx="18871202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36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>
          <a:off x="367393" y="352425"/>
          <a:ext cx="29813250" cy="1496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54</xdr:row>
      <xdr:rowOff>0</xdr:rowOff>
    </xdr:from>
    <xdr:to>
      <xdr:col>36</xdr:col>
      <xdr:colOff>0</xdr:colOff>
      <xdr:row>54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CxnSpPr/>
      </xdr:nvCxnSpPr>
      <xdr:spPr>
        <a:xfrm flipV="1">
          <a:off x="369298" y="13090071"/>
          <a:ext cx="17156702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36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367393" y="352425"/>
          <a:ext cx="17158607" cy="1496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54</xdr:row>
      <xdr:rowOff>0</xdr:rowOff>
    </xdr:from>
    <xdr:to>
      <xdr:col>36</xdr:col>
      <xdr:colOff>0</xdr:colOff>
      <xdr:row>54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369298" y="13090071"/>
          <a:ext cx="17156702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36</xdr:col>
      <xdr:colOff>0</xdr:colOff>
      <xdr:row>1</xdr:row>
      <xdr:rowOff>161925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367393" y="352425"/>
          <a:ext cx="1715860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54</xdr:row>
      <xdr:rowOff>0</xdr:rowOff>
    </xdr:from>
    <xdr:to>
      <xdr:col>36</xdr:col>
      <xdr:colOff>0</xdr:colOff>
      <xdr:row>54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 flipV="1">
          <a:off x="369298" y="13090071"/>
          <a:ext cx="17156702" cy="2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36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>
          <a:off x="367393" y="352425"/>
          <a:ext cx="17158607" cy="1496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</xdr:colOff>
      <xdr:row>54</xdr:row>
      <xdr:rowOff>2</xdr:rowOff>
    </xdr:from>
    <xdr:to>
      <xdr:col>36</xdr:col>
      <xdr:colOff>0</xdr:colOff>
      <xdr:row>54</xdr:row>
      <xdr:rowOff>2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551E2E4B-09DB-405D-B48A-E68515784C0B}"/>
            </a:ext>
          </a:extLst>
        </xdr:cNvPr>
        <xdr:cNvCxnSpPr/>
      </xdr:nvCxnSpPr>
      <xdr:spPr>
        <a:xfrm>
          <a:off x="369298" y="13090073"/>
          <a:ext cx="1715670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36</xdr:col>
      <xdr:colOff>0</xdr:colOff>
      <xdr:row>2</xdr:row>
      <xdr:rowOff>0</xdr:rowOff>
    </xdr:to>
    <xdr:cxnSp macro="">
      <xdr:nvCxnSpPr>
        <xdr:cNvPr id="3" name="Gerade Verbindung 8">
          <a:extLst>
            <a:ext uri="{FF2B5EF4-FFF2-40B4-BE49-F238E27FC236}">
              <a16:creationId xmlns:a16="http://schemas.microsoft.com/office/drawing/2014/main" id="{4B775DD4-299B-4206-A604-CF167BA25172}"/>
            </a:ext>
          </a:extLst>
        </xdr:cNvPr>
        <xdr:cNvCxnSpPr/>
      </xdr:nvCxnSpPr>
      <xdr:spPr>
        <a:xfrm>
          <a:off x="367393" y="352425"/>
          <a:ext cx="17158607" cy="14968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11909</xdr:rowOff>
    </xdr:from>
    <xdr:to>
      <xdr:col>44</xdr:col>
      <xdr:colOff>11906</xdr:colOff>
      <xdr:row>17</xdr:row>
      <xdr:rowOff>11909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FD863990-A3CB-49C8-817E-166D80BDD18F}"/>
            </a:ext>
          </a:extLst>
        </xdr:cNvPr>
        <xdr:cNvCxnSpPr/>
      </xdr:nvCxnSpPr>
      <xdr:spPr>
        <a:xfrm>
          <a:off x="357188" y="4179097"/>
          <a:ext cx="21669374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UBA_DzU_2017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J55"/>
  <sheetViews>
    <sheetView showGridLines="0" zoomScale="70" zoomScaleNormal="70" zoomScalePageLayoutView="15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baseColWidth="10" defaultColWidth="11.42578125" defaultRowHeight="15" outlineLevelCol="1"/>
  <cols>
    <col min="1" max="1" width="5.42578125" style="2" customWidth="1"/>
    <col min="2" max="2" width="62.5703125" style="2" customWidth="1"/>
    <col min="3" max="3" width="10.85546875" style="2" customWidth="1"/>
    <col min="4" max="7" width="10.85546875" style="2" hidden="1" customWidth="1" outlineLevel="1"/>
    <col min="8" max="8" width="10.85546875" style="2" customWidth="1" collapsed="1"/>
    <col min="9" max="12" width="10.85546875" style="2" hidden="1" customWidth="1" outlineLevel="1"/>
    <col min="13" max="13" width="10.85546875" style="2" customWidth="1" collapsed="1"/>
    <col min="14" max="17" width="10.85546875" style="2" hidden="1" customWidth="1" outlineLevel="1"/>
    <col min="18" max="18" width="10.85546875" style="2" customWidth="1" collapsed="1"/>
    <col min="19" max="22" width="10.85546875" style="2" hidden="1" customWidth="1" outlineLevel="1"/>
    <col min="23" max="23" width="10.85546875" style="2" customWidth="1" collapsed="1"/>
    <col min="24" max="27" width="10.85546875" style="2" customWidth="1" outlineLevel="1"/>
    <col min="28" max="28" width="10.85546875" style="2" customWidth="1"/>
    <col min="29" max="32" width="10.85546875" style="2" customWidth="1" outlineLevel="1"/>
    <col min="33" max="34" width="10.85546875" style="87" customWidth="1"/>
    <col min="35" max="36" width="10.85546875" style="148" customWidth="1"/>
    <col min="37" max="16384" width="11.42578125" style="2"/>
  </cols>
  <sheetData>
    <row r="2" spans="2:36" ht="14.25" customHeight="1">
      <c r="B2" s="1"/>
    </row>
    <row r="3" spans="2:36" ht="22.5" customHeight="1">
      <c r="B3" s="3" t="s">
        <v>25</v>
      </c>
      <c r="C3" s="23"/>
      <c r="D3" s="2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2:36">
      <c r="B4" s="4" t="s">
        <v>75</v>
      </c>
      <c r="C4" s="8">
        <v>32874</v>
      </c>
      <c r="D4" s="8">
        <v>33239</v>
      </c>
      <c r="E4" s="8">
        <v>33604</v>
      </c>
      <c r="F4" s="8">
        <v>33970</v>
      </c>
      <c r="G4" s="8">
        <v>34335</v>
      </c>
      <c r="H4" s="8">
        <v>34700</v>
      </c>
      <c r="I4" s="8">
        <v>35065</v>
      </c>
      <c r="J4" s="8">
        <v>35431</v>
      </c>
      <c r="K4" s="8">
        <v>35796</v>
      </c>
      <c r="L4" s="8">
        <v>36161</v>
      </c>
      <c r="M4" s="8">
        <v>36526</v>
      </c>
      <c r="N4" s="8">
        <v>36892</v>
      </c>
      <c r="O4" s="8">
        <v>37257</v>
      </c>
      <c r="P4" s="8">
        <v>37622</v>
      </c>
      <c r="Q4" s="8">
        <v>37987</v>
      </c>
      <c r="R4" s="8">
        <v>38353</v>
      </c>
      <c r="S4" s="8">
        <v>38718</v>
      </c>
      <c r="T4" s="8">
        <v>39083</v>
      </c>
      <c r="U4" s="8">
        <v>39448</v>
      </c>
      <c r="V4" s="8">
        <v>39814</v>
      </c>
      <c r="W4" s="8">
        <v>40179</v>
      </c>
      <c r="X4" s="8">
        <v>40544</v>
      </c>
      <c r="Y4" s="8">
        <v>40909</v>
      </c>
      <c r="Z4" s="8">
        <v>41275</v>
      </c>
      <c r="AA4" s="8">
        <v>41640</v>
      </c>
      <c r="AB4" s="8">
        <v>42005</v>
      </c>
      <c r="AC4" s="8">
        <v>42370</v>
      </c>
      <c r="AD4" s="8">
        <v>42736</v>
      </c>
      <c r="AE4" s="8">
        <v>43101</v>
      </c>
      <c r="AF4" s="8">
        <v>43466</v>
      </c>
      <c r="AG4" s="8">
        <v>43831</v>
      </c>
      <c r="AH4" s="8">
        <v>44197</v>
      </c>
      <c r="AI4" s="153">
        <v>44562</v>
      </c>
      <c r="AJ4" s="153">
        <v>44927</v>
      </c>
    </row>
    <row r="5" spans="2:36" s="10" customFormat="1" ht="18.75" customHeight="1">
      <c r="B5" s="5" t="s">
        <v>20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141"/>
      <c r="AH5" s="26"/>
      <c r="AI5" s="162"/>
      <c r="AJ5" s="162"/>
    </row>
    <row r="6" spans="2:36" s="10" customFormat="1" ht="18.75" customHeight="1">
      <c r="B6" s="24" t="s">
        <v>21</v>
      </c>
      <c r="C6" s="30">
        <f>THG!C6/THG!$C6-1</f>
        <v>0</v>
      </c>
      <c r="D6" s="30">
        <f>THG!D6/THG!$C6-1</f>
        <v>-3.6786540391080202E-2</v>
      </c>
      <c r="E6" s="30">
        <f>THG!E6/THG!$C6-1</f>
        <v>-7.643990205883755E-2</v>
      </c>
      <c r="F6" s="30">
        <f>THG!F6/THG!$C6-1</f>
        <v>-8.3779524176904485E-2</v>
      </c>
      <c r="G6" s="30">
        <f>THG!G6/THG!$C6-1</f>
        <v>-9.8270382039350457E-2</v>
      </c>
      <c r="H6" s="30">
        <f>THG!H6/THG!$C6-1</f>
        <v>-0.10399349508245703</v>
      </c>
      <c r="I6" s="30">
        <f>THG!I6/THG!$C6-1</f>
        <v>-9.0191224941065795E-2</v>
      </c>
      <c r="J6" s="30">
        <f>THG!J6/THG!$C6-1</f>
        <v>-0.11877923630471232</v>
      </c>
      <c r="K6" s="30">
        <f>THG!K6/THG!$C6-1</f>
        <v>-0.13834461461485748</v>
      </c>
      <c r="L6" s="30">
        <f>THG!L6/THG!$C6-1</f>
        <v>-0.16572008009664485</v>
      </c>
      <c r="M6" s="30">
        <f>THG!M6/THG!$C6-1</f>
        <v>-0.16809164638032803</v>
      </c>
      <c r="N6" s="30">
        <f>THG!N6/THG!$C6-1</f>
        <v>-0.15637254408893286</v>
      </c>
      <c r="O6" s="30">
        <f>THG!O6/THG!$C6-1</f>
        <v>-0.17374793682128775</v>
      </c>
      <c r="P6" s="30">
        <f>THG!P6/THG!$C6-1</f>
        <v>-0.18065144565759628</v>
      </c>
      <c r="Q6" s="30">
        <f>THG!Q6/THG!$C6-1</f>
        <v>-0.19944158917429644</v>
      </c>
      <c r="R6" s="30">
        <f>THG!R6/THG!$C6-1</f>
        <v>-0.21039844617286474</v>
      </c>
      <c r="S6" s="30">
        <f>THG!S6/THG!$C6-1</f>
        <v>-0.19962274989938744</v>
      </c>
      <c r="T6" s="30">
        <f>THG!T6/THG!$C6-1</f>
        <v>-0.23180515416096181</v>
      </c>
      <c r="U6" s="30">
        <f>THG!U6/THG!$C6-1</f>
        <v>-0.22552838663113628</v>
      </c>
      <c r="V6" s="30">
        <f>THG!V6/THG!$C6-1</f>
        <v>-0.28053680301552031</v>
      </c>
      <c r="W6" s="30">
        <f>THG!W6/THG!$C6-1</f>
        <v>-0.25806126478872859</v>
      </c>
      <c r="X6" s="30">
        <f>THG!X6/THG!$C6-1</f>
        <v>-0.27693418185299312</v>
      </c>
      <c r="Y6" s="30">
        <f>THG!Y6/THG!$C6-1</f>
        <v>-0.26878682197660431</v>
      </c>
      <c r="Z6" s="30">
        <f>THG!Z6/THG!$C6-1</f>
        <v>-0.25521260348819341</v>
      </c>
      <c r="AA6" s="30">
        <f>THG!AA6/THG!$C6-1</f>
        <v>-0.28766542780948712</v>
      </c>
      <c r="AB6" s="30">
        <f>THG!AB6/THG!$C6-1</f>
        <v>-0.28087159190823285</v>
      </c>
      <c r="AC6" s="30">
        <f>THG!AC6/THG!$C6-1</f>
        <v>-0.28460877238890792</v>
      </c>
      <c r="AD6" s="30">
        <f>THG!AD6/THG!$C6-1</f>
        <v>-0.29649690265424156</v>
      </c>
      <c r="AE6" s="30">
        <f>THG!AE6/THG!$C6-1</f>
        <v>-0.31900230516111883</v>
      </c>
      <c r="AF6" s="30">
        <f>THG!AF6/THG!$C6-1</f>
        <v>-0.3629278758781932</v>
      </c>
      <c r="AG6" s="30">
        <f>THG!AG6/THG!$C6-1</f>
        <v>-0.41490424408426352</v>
      </c>
      <c r="AH6" s="30">
        <f>THG!AH6/THG!$C6-1</f>
        <v>-0.3926398011027874</v>
      </c>
      <c r="AI6" s="30">
        <f>THG!AI6/THG!$C6-1</f>
        <v>-0.40034374661265182</v>
      </c>
      <c r="AJ6" s="30">
        <f>THG!AJ6/THG!$C6-1</f>
        <v>-0.46112114676268445</v>
      </c>
    </row>
    <row r="7" spans="2:36" s="10" customFormat="1" ht="18.75" customHeight="1">
      <c r="B7" s="22" t="s">
        <v>22</v>
      </c>
      <c r="C7" s="31">
        <f>THG!C7/THG!$C7-1</f>
        <v>0</v>
      </c>
      <c r="D7" s="31">
        <f>THG!D7/THG!$C7-1</f>
        <v>-8.1196228648758972E-2</v>
      </c>
      <c r="E7" s="31">
        <f>THG!E7/THG!$C7-1</f>
        <v>-0.1244679393381759</v>
      </c>
      <c r="F7" s="31">
        <f>THG!F7/THG!$C7-1</f>
        <v>-0.1312397304113565</v>
      </c>
      <c r="G7" s="31">
        <f>THG!G7/THG!$C7-1</f>
        <v>-0.14106995792450339</v>
      </c>
      <c r="H7" s="31">
        <f>THG!H7/THG!$C7-1</f>
        <v>-0.14150972385925775</v>
      </c>
      <c r="I7" s="31">
        <f>THG!I7/THG!$C7-1</f>
        <v>-0.13077556682437697</v>
      </c>
      <c r="J7" s="31">
        <f>THG!J7/THG!$C7-1</f>
        <v>-0.15810841148333765</v>
      </c>
      <c r="K7" s="31">
        <f>THG!K7/THG!$C7-1</f>
        <v>-0.17662577928231926</v>
      </c>
      <c r="L7" s="31">
        <f>THG!L7/THG!$C7-1</f>
        <v>-0.20584450174839486</v>
      </c>
      <c r="M7" s="31">
        <f>THG!M7/THG!$C7-1</f>
        <v>-0.19240866309020555</v>
      </c>
      <c r="N7" s="31">
        <f>THG!N7/THG!$C7-1</f>
        <v>-0.18820747352396694</v>
      </c>
      <c r="O7" s="31">
        <f>THG!O7/THG!$C7-1</f>
        <v>-0.1794984029552773</v>
      </c>
      <c r="P7" s="31">
        <f>THG!P7/THG!$C7-1</f>
        <v>-0.18927732309037526</v>
      </c>
      <c r="Q7" s="31">
        <f>THG!Q7/THG!$C7-1</f>
        <v>-0.2102419841087162</v>
      </c>
      <c r="R7" s="31">
        <f>THG!R7/THG!$C7-1</f>
        <v>-0.22371924142388444</v>
      </c>
      <c r="S7" s="31">
        <f>THG!S7/THG!$C7-1</f>
        <v>-0.21840247301812055</v>
      </c>
      <c r="T7" s="31">
        <f>THG!T7/THG!$C7-1</f>
        <v>-0.2468990097267717</v>
      </c>
      <c r="U7" s="31">
        <f>THG!U7/THG!$C7-1</f>
        <v>-0.25003214296370768</v>
      </c>
      <c r="V7" s="31">
        <f>THG!V7/THG!$C7-1</f>
        <v>-0.30718072959398501</v>
      </c>
      <c r="W7" s="31">
        <f>THG!W7/THG!$C7-1</f>
        <v>-0.27793637614714484</v>
      </c>
      <c r="X7" s="31">
        <f>THG!X7/THG!$C7-1</f>
        <v>-0.30198244516164285</v>
      </c>
      <c r="Y7" s="31">
        <f>THG!Y7/THG!$C7-1</f>
        <v>-0.29983781636948392</v>
      </c>
      <c r="Z7" s="31">
        <f>THG!Z7/THG!$C7-1</f>
        <v>-0.28517183287258652</v>
      </c>
      <c r="AA7" s="31">
        <f>THG!AA7/THG!$C7-1</f>
        <v>-0.31068250398539043</v>
      </c>
      <c r="AB7" s="31">
        <f>THG!AB7/THG!$C7-1</f>
        <v>-0.3053847344618339</v>
      </c>
      <c r="AC7" s="31">
        <f>THG!AC7/THG!$C7-1</f>
        <v>-0.31054504967840146</v>
      </c>
      <c r="AD7" s="31">
        <f>THG!AD7/THG!$C7-1</f>
        <v>-0.31931266088541088</v>
      </c>
      <c r="AE7" s="31">
        <f>THG!AE7/THG!$C7-1</f>
        <v>-0.33585640858974408</v>
      </c>
      <c r="AF7" s="31">
        <f>THG!AF7/THG!$C7-1</f>
        <v>-0.38116680216239396</v>
      </c>
      <c r="AG7" s="31">
        <f>THG!AG7/THG!$C7-1</f>
        <v>-0.4253771078015105</v>
      </c>
      <c r="AH7" s="31">
        <f>THG!AH7/THG!$C7-1</f>
        <v>-0.40615696033561277</v>
      </c>
      <c r="AI7" s="31">
        <f>THG!AI7/THG!$C7-1</f>
        <v>-0.41229244359219985</v>
      </c>
      <c r="AJ7" s="31">
        <f>THG!AJ7/THG!$C7-1</f>
        <v>-0.47210934247133185</v>
      </c>
    </row>
    <row r="8" spans="2:36" ht="18.75" customHeight="1">
      <c r="B8" s="17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91"/>
      <c r="AH8" s="91"/>
      <c r="AI8" s="91"/>
      <c r="AJ8" s="91"/>
    </row>
    <row r="9" spans="2:36" s="10" customFormat="1" ht="18.75" customHeight="1">
      <c r="B9" s="5" t="s">
        <v>7</v>
      </c>
      <c r="C9" s="31">
        <f>THG!C9/THG!$C9-1</f>
        <v>0</v>
      </c>
      <c r="D9" s="31">
        <f>THG!D9/THG!$C9-1</f>
        <v>-3.1230443360604876E-2</v>
      </c>
      <c r="E9" s="31">
        <f>THG!E9/THG!$C9-1</f>
        <v>-8.2349378533084105E-2</v>
      </c>
      <c r="F9" s="31">
        <f>THG!F9/THG!$C9-1</f>
        <v>-0.10288579554806621</v>
      </c>
      <c r="G9" s="31">
        <f>THG!G9/THG!$C9-1</f>
        <v>-0.11533506366450996</v>
      </c>
      <c r="H9" s="31">
        <f>THG!H9/THG!$C9-1</f>
        <v>-0.14288162083329747</v>
      </c>
      <c r="I9" s="31">
        <f>THG!I9/THG!$C9-1</f>
        <v>-0.13037866731938708</v>
      </c>
      <c r="J9" s="31">
        <f>THG!J9/THG!$C9-1</f>
        <v>-0.17642818253625836</v>
      </c>
      <c r="K9" s="31">
        <f>THG!K9/THG!$C9-1</f>
        <v>-0.1765325236525378</v>
      </c>
      <c r="L9" s="31">
        <f>THG!L9/THG!$C9-1</f>
        <v>-0.19964172535919733</v>
      </c>
      <c r="M9" s="31">
        <f>THG!M9/THG!$C9-1</f>
        <v>-0.17677641158573576</v>
      </c>
      <c r="N9" s="31">
        <f>THG!N9/THG!$C9-1</f>
        <v>-0.15571865378809402</v>
      </c>
      <c r="O9" s="31">
        <f>THG!O9/THG!$C9-1</f>
        <v>-0.15547627070131476</v>
      </c>
      <c r="P9" s="31">
        <f>THG!P9/THG!$C9-1</f>
        <v>-0.12447835091019388</v>
      </c>
      <c r="Q9" s="31">
        <f>THG!Q9/THG!$C9-1</f>
        <v>-0.13555610119608952</v>
      </c>
      <c r="R9" s="31">
        <f>THG!R9/THG!$C9-1</f>
        <v>-0.15510414643795012</v>
      </c>
      <c r="S9" s="31">
        <f>THG!S9/THG!$C9-1</f>
        <v>-0.15341721459528668</v>
      </c>
      <c r="T9" s="31">
        <f>THG!T9/THG!$C9-1</f>
        <v>-0.14724008555735746</v>
      </c>
      <c r="U9" s="31">
        <f>THG!U9/THG!$C9-1</f>
        <v>-0.18642049386831483</v>
      </c>
      <c r="V9" s="31">
        <f>THG!V9/THG!$C9-1</f>
        <v>-0.24129787266659475</v>
      </c>
      <c r="W9" s="31">
        <f>THG!W9/THG!$C9-1</f>
        <v>-0.21801449504321535</v>
      </c>
      <c r="X9" s="31">
        <f>THG!X9/THG!$C9-1</f>
        <v>-0.22804546652735258</v>
      </c>
      <c r="Y9" s="31">
        <f>THG!Y9/THG!$C9-1</f>
        <v>-0.20282666294373686</v>
      </c>
      <c r="Z9" s="31">
        <f>THG!Z9/THG!$C9-1</f>
        <v>-0.1949141664907561</v>
      </c>
      <c r="AA9" s="31">
        <f>THG!AA9/THG!$C9-1</f>
        <v>-0.23866600734006116</v>
      </c>
      <c r="AB9" s="31">
        <f>THG!AB9/THG!$C9-1</f>
        <v>-0.26436395042411109</v>
      </c>
      <c r="AC9" s="31">
        <f>THG!AC9/THG!$C9-1</f>
        <v>-0.27458439760665054</v>
      </c>
      <c r="AD9" s="31">
        <f>THG!AD9/THG!$C9-1</f>
        <v>-0.316305208103139</v>
      </c>
      <c r="AE9" s="31">
        <f>THG!AE9/THG!$C9-1</f>
        <v>-0.34606499438142124</v>
      </c>
      <c r="AF9" s="31">
        <f>THG!AF9/THG!$C9-1</f>
        <v>-0.45680916150714124</v>
      </c>
      <c r="AG9" s="31">
        <f>THG!AG9/THG!$C9-1</f>
        <v>-0.53938873519983199</v>
      </c>
      <c r="AH9" s="31">
        <f>THG!AH9/THG!$C9-1</f>
        <v>-0.48181870570446472</v>
      </c>
      <c r="AI9" s="31">
        <f>THG!AI9/THG!$C9-1</f>
        <v>-0.45831056457381802</v>
      </c>
      <c r="AJ9" s="31">
        <f>THG!AJ9/THG!$C9-1</f>
        <v>-0.56732105910736519</v>
      </c>
    </row>
    <row r="10" spans="2:36" ht="18.75" customHeight="1">
      <c r="B10" s="17" t="s">
        <v>0</v>
      </c>
      <c r="C10" s="32">
        <f>THG!C10/THG!$C10-1</f>
        <v>0</v>
      </c>
      <c r="D10" s="32">
        <f>THG!D10/THG!$C10-1</f>
        <v>-3.2113406250950605E-2</v>
      </c>
      <c r="E10" s="32">
        <f>THG!E10/THG!$C10-1</f>
        <v>-8.2437305745082012E-2</v>
      </c>
      <c r="F10" s="32">
        <f>THG!F10/THG!$C10-1</f>
        <v>-0.10816906340565124</v>
      </c>
      <c r="G10" s="32">
        <f>THG!G10/THG!$C10-1</f>
        <v>-0.1139484385388605</v>
      </c>
      <c r="H10" s="32">
        <f>THG!H10/THG!$C10-1</f>
        <v>-0.14125082697082536</v>
      </c>
      <c r="I10" s="32">
        <f>THG!I10/THG!$C10-1</f>
        <v>-0.12534297775797842</v>
      </c>
      <c r="J10" s="32">
        <f>THG!J10/THG!$C10-1</f>
        <v>-0.17424436880063965</v>
      </c>
      <c r="K10" s="32">
        <f>THG!K10/THG!$C10-1</f>
        <v>-0.16753443346791164</v>
      </c>
      <c r="L10" s="32">
        <f>THG!L10/THG!$C10-1</f>
        <v>-0.19559459093246112</v>
      </c>
      <c r="M10" s="32">
        <f>THG!M10/THG!$C10-1</f>
        <v>-0.16537982868857715</v>
      </c>
      <c r="N10" s="32">
        <f>THG!N10/THG!$C10-1</f>
        <v>-0.13620068199579216</v>
      </c>
      <c r="O10" s="32">
        <f>THG!O10/THG!$C10-1</f>
        <v>-0.13289160703242953</v>
      </c>
      <c r="P10" s="32">
        <f>THG!P10/THG!$C10-1</f>
        <v>-9.3622062026596398E-2</v>
      </c>
      <c r="Q10" s="32">
        <f>THG!Q10/THG!$C10-1</f>
        <v>-9.8594156341459072E-2</v>
      </c>
      <c r="R10" s="32">
        <f>THG!R10/THG!$C10-1</f>
        <v>-0.11531250678175509</v>
      </c>
      <c r="S10" s="32">
        <f>THG!S10/THG!$C10-1</f>
        <v>-0.10925848475872535</v>
      </c>
      <c r="T10" s="32">
        <f>THG!T10/THG!$C10-1</f>
        <v>-9.7954262170698692E-2</v>
      </c>
      <c r="U10" s="32">
        <f>THG!U10/THG!$C10-1</f>
        <v>-0.13997011713087437</v>
      </c>
      <c r="V10" s="32">
        <f>THG!V10/THG!$C10-1</f>
        <v>-0.1959076725371961</v>
      </c>
      <c r="W10" s="32">
        <f>THG!W10/THG!$C10-1</f>
        <v>-0.16916809608712968</v>
      </c>
      <c r="X10" s="32">
        <f>THG!X10/THG!$C10-1</f>
        <v>-0.17928966743641317</v>
      </c>
      <c r="Y10" s="32">
        <f>THG!Y10/THG!$C10-1</f>
        <v>-0.15289472075436594</v>
      </c>
      <c r="Z10" s="32">
        <f>THG!Z10/THG!$C10-1</f>
        <v>-0.14271751307476421</v>
      </c>
      <c r="AA10" s="32">
        <f>THG!AA10/THG!$C10-1</f>
        <v>-0.18709949473817689</v>
      </c>
      <c r="AB10" s="32">
        <f>THG!AB10/THG!$C10-1</f>
        <v>-0.21509775599389114</v>
      </c>
      <c r="AC10" s="32">
        <f>THG!AC10/THG!$C10-1</f>
        <v>-0.22352903903714971</v>
      </c>
      <c r="AD10" s="32">
        <f>THG!AD10/THG!$C10-1</f>
        <v>-0.26903177186848037</v>
      </c>
      <c r="AE10" s="32">
        <f>THG!AE10/THG!$C10-1</f>
        <v>-0.29837810935706022</v>
      </c>
      <c r="AF10" s="32">
        <f>THG!AF10/THG!$C10-1</f>
        <v>-0.41547485770728276</v>
      </c>
      <c r="AG10" s="91">
        <f>THG!AG10/THG!$C10-1</f>
        <v>-0.50400300193016634</v>
      </c>
      <c r="AH10" s="91">
        <f>THG!AH10/THG!$C10-1</f>
        <v>-0.44053876958551308</v>
      </c>
      <c r="AI10" s="91">
        <f>THG!AI10/THG!$C10-1</f>
        <v>-0.41525720348344108</v>
      </c>
      <c r="AJ10" s="91">
        <f>THG!AJ10/THG!$C10-1</f>
        <v>-0.53465857366231617</v>
      </c>
    </row>
    <row r="11" spans="2:36" s="87" customFormat="1" ht="18.75" customHeight="1">
      <c r="B11" s="18" t="s">
        <v>2</v>
      </c>
      <c r="C11" s="33">
        <f>THG!C11/THG!$C11-1</f>
        <v>0</v>
      </c>
      <c r="D11" s="33">
        <f>THG!D11/THG!$C11-1</f>
        <v>5.1463722651062138E-2</v>
      </c>
      <c r="E11" s="33">
        <f>THG!E11/THG!$C11-1</f>
        <v>4.0061702487319995E-2</v>
      </c>
      <c r="F11" s="33">
        <f>THG!F11/THG!$C11-1</f>
        <v>0.10000630574214475</v>
      </c>
      <c r="G11" s="33">
        <f>THG!G11/THG!$C11-1</f>
        <v>0.11973673909158777</v>
      </c>
      <c r="H11" s="33">
        <f>THG!H11/THG!$C11-1</f>
        <v>0.22194183307400484</v>
      </c>
      <c r="I11" s="33">
        <f>THG!I11/THG!$C11-1</f>
        <v>0.36699836959750076</v>
      </c>
      <c r="J11" s="33">
        <f>THG!J11/THG!$C11-1</f>
        <v>0.30563568131691987</v>
      </c>
      <c r="K11" s="33">
        <f>THG!K11/THG!$C11-1</f>
        <v>0.31576066569725336</v>
      </c>
      <c r="L11" s="33">
        <f>THG!L11/THG!$C11-1</f>
        <v>0.31086695987323232</v>
      </c>
      <c r="M11" s="33">
        <f>THG!M11/THG!$C11-1</f>
        <v>0.29879087249155023</v>
      </c>
      <c r="N11" s="33">
        <f>THG!N11/THG!$C11-1</f>
        <v>0.37015612849232626</v>
      </c>
      <c r="O11" s="33">
        <f>THG!O11/THG!$C11-1</f>
        <v>0.47172208949189631</v>
      </c>
      <c r="P11" s="33">
        <f>THG!P11/THG!$C11-1</f>
        <v>0.38346271006302235</v>
      </c>
      <c r="Q11" s="33">
        <f>THG!Q11/THG!$C11-1</f>
        <v>0.39316897991940403</v>
      </c>
      <c r="R11" s="33">
        <f>THG!R11/THG!$C11-1</f>
        <v>0.36172105486030848</v>
      </c>
      <c r="S11" s="33">
        <f>THG!S11/THG!$C11-1</f>
        <v>0.53624823479750283</v>
      </c>
      <c r="T11" s="33">
        <f>THG!T11/THG!$C11-1</f>
        <v>0.25401331384872172</v>
      </c>
      <c r="U11" s="33">
        <f>THG!U11/THG!$C11-1</f>
        <v>0.31739188918024808</v>
      </c>
      <c r="V11" s="33">
        <f>THG!V11/THG!$C11-1</f>
        <v>0.24258832284498788</v>
      </c>
      <c r="W11" s="33">
        <f>THG!W11/THG!$C11-1</f>
        <v>8.0766380977935537E-2</v>
      </c>
      <c r="X11" s="33">
        <f>THG!X11/THG!$C11-1</f>
        <v>0.12816320619453703</v>
      </c>
      <c r="Y11" s="33">
        <f>THG!Y11/THG!$C11-1</f>
        <v>0.13648741785326668</v>
      </c>
      <c r="Z11" s="33">
        <f>THG!Z11/THG!$C11-1</f>
        <v>0.35122061174069885</v>
      </c>
      <c r="AA11" s="33">
        <f>THG!AA11/THG!$C11-1</f>
        <v>9.8675767265111292E-2</v>
      </c>
      <c r="AB11" s="33">
        <f>THG!AB11/THG!$C11-1</f>
        <v>0.13172895319298239</v>
      </c>
      <c r="AC11" s="33">
        <f>THG!AC11/THG!$C11-1</f>
        <v>-3.8065018353691138E-2</v>
      </c>
      <c r="AD11" s="33">
        <f>THG!AD11/THG!$C11-1</f>
        <v>0.15074997190869621</v>
      </c>
      <c r="AE11" s="33">
        <f>THG!AE11/THG!$C11-1</f>
        <v>0.22219230825297442</v>
      </c>
      <c r="AF11" s="33">
        <f>THG!AF11/THG!$C11-1</f>
        <v>9.7808035917339886E-2</v>
      </c>
      <c r="AG11" s="33">
        <f>THG!AG11/THG!$C11-1</f>
        <v>-0.29436510581103403</v>
      </c>
      <c r="AH11" s="33">
        <f>THG!AH11/THG!$C11-1</f>
        <v>-0.23125206022929112</v>
      </c>
      <c r="AI11" s="33">
        <f>THG!AI11/THG!$C11-1</f>
        <v>0.22074290879636038</v>
      </c>
      <c r="AJ11" s="33">
        <f>THG!AJ11/THG!$C11-1</f>
        <v>-9.0239861320293713E-3</v>
      </c>
    </row>
    <row r="12" spans="2:36" s="87" customFormat="1" ht="18.75" customHeight="1">
      <c r="B12" s="89" t="s">
        <v>1</v>
      </c>
      <c r="C12" s="91">
        <f>THG!C12/THG!$C12-1</f>
        <v>0</v>
      </c>
      <c r="D12" s="91">
        <f>THG!D12/THG!$C12-1</f>
        <v>-2.4432797996845501E-2</v>
      </c>
      <c r="E12" s="91">
        <f>THG!E12/THG!$C12-1</f>
        <v>-8.4627195508768405E-2</v>
      </c>
      <c r="F12" s="91">
        <f>THG!F12/THG!$C12-1</f>
        <v>-5.4657252572817838E-2</v>
      </c>
      <c r="G12" s="91">
        <f>THG!G12/THG!$C12-1</f>
        <v>-0.13545435119578542</v>
      </c>
      <c r="H12" s="91">
        <f>THG!H12/THG!$C12-1</f>
        <v>-0.16883028507326625</v>
      </c>
      <c r="I12" s="91">
        <f>THG!I12/THG!$C12-1</f>
        <v>-0.19422323572243583</v>
      </c>
      <c r="J12" s="91">
        <f>THG!J12/THG!$C12-1</f>
        <v>-0.21100875044472234</v>
      </c>
      <c r="K12" s="91">
        <f>THG!K12/THG!$C12-1</f>
        <v>-0.28035437484639569</v>
      </c>
      <c r="L12" s="91">
        <f>THG!L12/THG!$C12-1</f>
        <v>-0.25381961345000126</v>
      </c>
      <c r="M12" s="91">
        <f>THG!M12/THG!$C12-1</f>
        <v>-0.3044438242226194</v>
      </c>
      <c r="N12" s="91">
        <f>THG!N12/THG!$C12-1</f>
        <v>-0.36689558646471576</v>
      </c>
      <c r="O12" s="91">
        <f>THG!O12/THG!$C12-1</f>
        <v>-0.40031749258163274</v>
      </c>
      <c r="P12" s="91">
        <f>THG!P12/THG!$C12-1</f>
        <v>-0.44996171102958427</v>
      </c>
      <c r="Q12" s="91">
        <f>THG!Q12/THG!$C12-1</f>
        <v>-0.5233809753411266</v>
      </c>
      <c r="R12" s="91">
        <f>THG!R12/THG!$C12-1</f>
        <v>-0.57126425649492663</v>
      </c>
      <c r="S12" s="91">
        <f>THG!S12/THG!$C12-1</f>
        <v>-0.61825547720553764</v>
      </c>
      <c r="T12" s="91">
        <f>THG!T12/THG!$C12-1</f>
        <v>-0.65651288768491389</v>
      </c>
      <c r="U12" s="91">
        <f>THG!U12/THG!$C12-1</f>
        <v>-0.66964598366832362</v>
      </c>
      <c r="V12" s="91">
        <f>THG!V12/THG!$C12-1</f>
        <v>-0.7132762077564675</v>
      </c>
      <c r="W12" s="91">
        <f>THG!W12/THG!$C12-1</f>
        <v>-0.72018742219387633</v>
      </c>
      <c r="X12" s="91">
        <f>THG!X12/THG!$C12-1</f>
        <v>-0.73078746979755571</v>
      </c>
      <c r="Y12" s="91">
        <f>THG!Y12/THG!$C12-1</f>
        <v>-0.71703679912859175</v>
      </c>
      <c r="Z12" s="91">
        <f>THG!Z12/THG!$C12-1</f>
        <v>-0.73740079025461402</v>
      </c>
      <c r="AA12" s="91">
        <f>THG!AA12/THG!$C12-1</f>
        <v>-0.76937081321497336</v>
      </c>
      <c r="AB12" s="91">
        <f>THG!AB12/THG!$C12-1</f>
        <v>-0.77330451391351307</v>
      </c>
      <c r="AC12" s="91">
        <f>THG!AC12/THG!$C12-1</f>
        <v>-0.79750595891520359</v>
      </c>
      <c r="AD12" s="91">
        <f>THG!AD12/THG!$C12-1</f>
        <v>-0.8069107715211935</v>
      </c>
      <c r="AE12" s="91">
        <f>THG!AE12/THG!$C12-1</f>
        <v>-0.84347462157636799</v>
      </c>
      <c r="AF12" s="91">
        <f>THG!AF12/THG!$C12-1</f>
        <v>-0.88956268402265026</v>
      </c>
      <c r="AG12" s="91">
        <f>THG!AG12/THG!$C12-1</f>
        <v>-0.90391678400367115</v>
      </c>
      <c r="AH12" s="91">
        <f>THG!AH12/THG!$C12-1</f>
        <v>-0.9061534454645076</v>
      </c>
      <c r="AI12" s="91">
        <f>THG!AI12/THG!$C12-1</f>
        <v>-0.91168526168497821</v>
      </c>
      <c r="AJ12" s="91">
        <f>THG!AJ12/THG!$C12-1</f>
        <v>-0.91239054299561317</v>
      </c>
    </row>
    <row r="13" spans="2:36" s="10" customFormat="1" ht="18.75" customHeight="1">
      <c r="B13" s="9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</row>
    <row r="14" spans="2:36" s="10" customFormat="1" ht="18.75" customHeight="1">
      <c r="B14" s="6" t="s">
        <v>8</v>
      </c>
      <c r="C14" s="30">
        <f>THG!C14/THG!$C14-1</f>
        <v>0</v>
      </c>
      <c r="D14" s="30">
        <f>THG!D14/THG!$C14-1</f>
        <v>-9.1385264717298575E-2</v>
      </c>
      <c r="E14" s="30">
        <f>THG!E14/THG!$C14-1</f>
        <v>-0.13212543251159203</v>
      </c>
      <c r="F14" s="30">
        <f>THG!F14/THG!$C14-1</f>
        <v>-0.16712490143644154</v>
      </c>
      <c r="G14" s="30">
        <f>THG!G14/THG!$C14-1</f>
        <v>-0.15431561593425325</v>
      </c>
      <c r="H14" s="30">
        <f>THG!H14/THG!$C14-1</f>
        <v>-0.14747760661523446</v>
      </c>
      <c r="I14" s="30">
        <f>THG!I14/THG!$C14-1</f>
        <v>-0.1878591109254738</v>
      </c>
      <c r="J14" s="30">
        <f>THG!J14/THG!$C14-1</f>
        <v>-0.17144815848848716</v>
      </c>
      <c r="K14" s="30">
        <f>THG!K14/THG!$C14-1</f>
        <v>-0.23262464566538199</v>
      </c>
      <c r="L14" s="30">
        <f>THG!L14/THG!$C14-1</f>
        <v>-0.26903275106184776</v>
      </c>
      <c r="M14" s="30">
        <f>THG!M14/THG!$C14-1</f>
        <v>-0.27059540718003749</v>
      </c>
      <c r="N14" s="30">
        <f>THG!N14/THG!$C14-1</f>
        <v>-0.30883760205956379</v>
      </c>
      <c r="O14" s="30">
        <f>THG!O14/THG!$C14-1</f>
        <v>-0.31690391152633346</v>
      </c>
      <c r="P14" s="30">
        <f>THG!P14/THG!$C14-1</f>
        <v>-0.31465946355313967</v>
      </c>
      <c r="Q14" s="30">
        <f>THG!Q14/THG!$C14-1</f>
        <v>-0.31515436817144304</v>
      </c>
      <c r="R14" s="30">
        <f>THG!R14/THG!$C14-1</f>
        <v>-0.32412714878126103</v>
      </c>
      <c r="S14" s="30">
        <f>THG!S14/THG!$C14-1</f>
        <v>-0.30863722086511358</v>
      </c>
      <c r="T14" s="30">
        <f>THG!T14/THG!$C14-1</f>
        <v>-0.27962625293928522</v>
      </c>
      <c r="U14" s="30">
        <f>THG!U14/THG!$C14-1</f>
        <v>-0.29016785306714388</v>
      </c>
      <c r="V14" s="30">
        <f>THG!V14/THG!$C14-1</f>
        <v>-0.38264135943246058</v>
      </c>
      <c r="W14" s="30">
        <f>THG!W14/THG!$C14-1</f>
        <v>-0.33298762108279834</v>
      </c>
      <c r="X14" s="30">
        <f>THG!X14/THG!$C14-1</f>
        <v>-0.34039782417320952</v>
      </c>
      <c r="Y14" s="30">
        <f>THG!Y14/THG!$C14-1</f>
        <v>-0.35891572725593601</v>
      </c>
      <c r="Z14" s="30">
        <f>THG!Z14/THG!$C14-1</f>
        <v>-0.358045171994397</v>
      </c>
      <c r="AA14" s="30">
        <f>THG!AA14/THG!$C14-1</f>
        <v>-0.36150441040649595</v>
      </c>
      <c r="AB14" s="30">
        <f>THG!AB14/THG!$C14-1</f>
        <v>-0.33422614199754652</v>
      </c>
      <c r="AC14" s="30">
        <f>THG!AC14/THG!$C14-1</f>
        <v>-0.32098355017516</v>
      </c>
      <c r="AD14" s="30">
        <f>THG!AD14/THG!$C14-1</f>
        <v>-0.3004955090538336</v>
      </c>
      <c r="AE14" s="30">
        <f>THG!AE14/THG!$C14-1</f>
        <v>-0.32865558332691469</v>
      </c>
      <c r="AF14" s="30">
        <f>THG!AF14/THG!$C14-1</f>
        <v>-0.34921886927041612</v>
      </c>
      <c r="AG14" s="30">
        <f>THG!AG14/THG!$C14-1</f>
        <v>-0.37357586887394656</v>
      </c>
      <c r="AH14" s="30">
        <f>THG!AH14/THG!$C14-1</f>
        <v>-0.34619232082264151</v>
      </c>
      <c r="AI14" s="30">
        <f>THG!AI14/THG!$C14-1</f>
        <v>-0.3956449770305448</v>
      </c>
      <c r="AJ14" s="30">
        <f>THG!AJ14/THG!$C14-1</f>
        <v>-0.44207022790443551</v>
      </c>
    </row>
    <row r="15" spans="2:36" ht="18.75" customHeight="1">
      <c r="B15" s="18" t="s">
        <v>23</v>
      </c>
      <c r="C15" s="33">
        <f>THG!C15/THG!$C15-1</f>
        <v>0</v>
      </c>
      <c r="D15" s="33">
        <f>THG!D15/THG!$C15-1</f>
        <v>-0.11771299719760342</v>
      </c>
      <c r="E15" s="33">
        <f>THG!E15/THG!$C15-1</f>
        <v>-0.17894730341783927</v>
      </c>
      <c r="F15" s="33">
        <f>THG!F15/THG!$C15-1</f>
        <v>-0.23849136572578145</v>
      </c>
      <c r="G15" s="33">
        <f>THG!G15/THG!$C15-1</f>
        <v>-0.24915193199835217</v>
      </c>
      <c r="H15" s="33">
        <f>THG!H15/THG!$C15-1</f>
        <v>-0.23034585820117304</v>
      </c>
      <c r="I15" s="33">
        <f>THG!I15/THG!$C15-1</f>
        <v>-0.28090560398254005</v>
      </c>
      <c r="J15" s="33">
        <f>THG!J15/THG!$C15-1</f>
        <v>-0.25940612290175724</v>
      </c>
      <c r="K15" s="33">
        <f>THG!K15/THG!$C15-1</f>
        <v>-0.28394202514964184</v>
      </c>
      <c r="L15" s="33">
        <f>THG!L15/THG!$C15-1</f>
        <v>-0.29756346631044084</v>
      </c>
      <c r="M15" s="33">
        <f>THG!M15/THG!$C15-1</f>
        <v>-0.31753467957917714</v>
      </c>
      <c r="N15" s="33">
        <f>THG!N15/THG!$C15-1</f>
        <v>-0.35556643261568965</v>
      </c>
      <c r="O15" s="33">
        <f>THG!O15/THG!$C15-1</f>
        <v>-0.35917018175305293</v>
      </c>
      <c r="P15" s="33">
        <f>THG!P15/THG!$C15-1</f>
        <v>-0.36985093437237593</v>
      </c>
      <c r="Q15" s="33">
        <f>THG!Q15/THG!$C15-1</f>
        <v>-0.38004313849284654</v>
      </c>
      <c r="R15" s="33">
        <f>THG!R15/THG!$C15-1</f>
        <v>-0.37640582339288853</v>
      </c>
      <c r="S15" s="33">
        <f>THG!S15/THG!$C15-1</f>
        <v>-0.35491316631262326</v>
      </c>
      <c r="T15" s="33">
        <f>THG!T15/THG!$C15-1</f>
        <v>-0.32803725739875034</v>
      </c>
      <c r="U15" s="33">
        <f>THG!U15/THG!$C15-1</f>
        <v>-0.3213678874704996</v>
      </c>
      <c r="V15" s="33">
        <f>THG!V15/THG!$C15-1</f>
        <v>-0.41742437723408199</v>
      </c>
      <c r="W15" s="33">
        <f>THG!W15/THG!$C15-1</f>
        <v>-0.33063012730796804</v>
      </c>
      <c r="X15" s="33">
        <f>THG!X15/THG!$C15-1</f>
        <v>-0.3494309405460726</v>
      </c>
      <c r="Y15" s="33">
        <f>THG!Y15/THG!$C15-1</f>
        <v>-0.362222635193855</v>
      </c>
      <c r="Z15" s="33">
        <f>THG!Z15/THG!$C15-1</f>
        <v>-0.36015799457802522</v>
      </c>
      <c r="AA15" s="33">
        <f>THG!AA15/THG!$C15-1</f>
        <v>-0.36685634423524505</v>
      </c>
      <c r="AB15" s="33">
        <f>THG!AB15/THG!$C15-1</f>
        <v>-0.32162993002741747</v>
      </c>
      <c r="AC15" s="33">
        <f>THG!AC15/THG!$C15-1</f>
        <v>-0.31094579373219156</v>
      </c>
      <c r="AD15" s="33">
        <f>THG!AD15/THG!$C15-1</f>
        <v>-0.30102892608641973</v>
      </c>
      <c r="AE15" s="33">
        <f>THG!AE15/THG!$C15-1</f>
        <v>-0.32765603105814234</v>
      </c>
      <c r="AF15" s="33">
        <f>THG!AF15/THG!$C15-1</f>
        <v>-0.34189486497872457</v>
      </c>
      <c r="AG15" s="33">
        <f>THG!AG15/THG!$C15-1</f>
        <v>-0.35635512174955286</v>
      </c>
      <c r="AH15" s="33">
        <f>THG!AH15/THG!$C15-1</f>
        <v>-0.32483734838311151</v>
      </c>
      <c r="AI15" s="33">
        <f>THG!AI15/THG!$C15-1</f>
        <v>-0.37227309196922742</v>
      </c>
      <c r="AJ15" s="33">
        <f>THG!AJ15/THG!$C15-1</f>
        <v>-0.41504131464645677</v>
      </c>
    </row>
    <row r="16" spans="2:36" ht="18.75" customHeight="1">
      <c r="B16" s="17" t="s">
        <v>10</v>
      </c>
      <c r="C16" s="32">
        <f>THG!C16/THG!$C16-1</f>
        <v>0</v>
      </c>
      <c r="D16" s="32">
        <f>THG!D16/THG!$C16-1</f>
        <v>-9.2362957697389003E-2</v>
      </c>
      <c r="E16" s="32">
        <f>THG!E16/THG!$C16-1</f>
        <v>-5.8978846299221344E-2</v>
      </c>
      <c r="F16" s="32">
        <f>THG!F16/THG!$C16-1</f>
        <v>-4.2151404509282231E-2</v>
      </c>
      <c r="G16" s="32">
        <f>THG!G16/THG!$C16-1</f>
        <v>2.5963620815215416E-2</v>
      </c>
      <c r="H16" s="32">
        <f>THG!H16/THG!$C16-1</f>
        <v>4.1026650402032461E-2</v>
      </c>
      <c r="I16" s="32">
        <f>THG!I16/THG!$C16-1</f>
        <v>-1.8807134212728838E-2</v>
      </c>
      <c r="J16" s="32">
        <f>THG!J16/THG!$C16-1</f>
        <v>3.3322857279738383E-3</v>
      </c>
      <c r="K16" s="32">
        <f>THG!K16/THG!$C16-1</f>
        <v>3.3262693568960611E-3</v>
      </c>
      <c r="L16" s="32">
        <f>THG!L16/THG!$C16-1</f>
        <v>8.0104805741971763E-3</v>
      </c>
      <c r="M16" s="32">
        <f>THG!M16/THG!$C16-1</f>
        <v>-1.0908098870504923E-2</v>
      </c>
      <c r="N16" s="32">
        <f>THG!N16/THG!$C16-1</f>
        <v>-0.10505374462286377</v>
      </c>
      <c r="O16" s="32">
        <f>THG!O16/THG!$C16-1</f>
        <v>-0.14347522520926981</v>
      </c>
      <c r="P16" s="32">
        <f>THG!P16/THG!$C16-1</f>
        <v>-0.11238729112178569</v>
      </c>
      <c r="Q16" s="32">
        <f>THG!Q16/THG!$C16-1</f>
        <v>-8.9957734087988239E-2</v>
      </c>
      <c r="R16" s="32">
        <f>THG!R16/THG!$C16-1</f>
        <v>-0.14440921446403809</v>
      </c>
      <c r="S16" s="32">
        <f>THG!S16/THG!$C16-1</f>
        <v>-0.12424711733133154</v>
      </c>
      <c r="T16" s="32">
        <f>THG!T16/THG!$C16-1</f>
        <v>-6.9956927002449709E-2</v>
      </c>
      <c r="U16" s="32">
        <f>THG!U16/THG!$C16-1</f>
        <v>-0.11359208204690963</v>
      </c>
      <c r="V16" s="32">
        <f>THG!V16/THG!$C16-1</f>
        <v>-0.21485590305042079</v>
      </c>
      <c r="W16" s="32">
        <f>THG!W16/THG!$C16-1</f>
        <v>-0.19428160620546886</v>
      </c>
      <c r="X16" s="32">
        <f>THG!X16/THG!$C16-1</f>
        <v>-0.14331976423457804</v>
      </c>
      <c r="Y16" s="32">
        <f>THG!Y16/THG!$C16-1</f>
        <v>-0.16395707599633624</v>
      </c>
      <c r="Z16" s="32">
        <f>THG!Z16/THG!$C16-1</f>
        <v>-0.1891564185835487</v>
      </c>
      <c r="AA16" s="32">
        <f>THG!AA16/THG!$C16-1</f>
        <v>-0.16521814458898532</v>
      </c>
      <c r="AB16" s="32">
        <f>THG!AB16/THG!$C16-1</f>
        <v>-0.1818074316978977</v>
      </c>
      <c r="AC16" s="32">
        <f>THG!AC16/THG!$C16-1</f>
        <v>-0.18145175709212902</v>
      </c>
      <c r="AD16" s="32">
        <f>THG!AD16/THG!$C16-1</f>
        <v>-0.15257065582135165</v>
      </c>
      <c r="AE16" s="32">
        <f>THG!AE16/THG!$C16-1</f>
        <v>-0.15793022824497527</v>
      </c>
      <c r="AF16" s="32">
        <f>THG!AF16/THG!$C16-1</f>
        <v>-0.16805846503669142</v>
      </c>
      <c r="AG16" s="91">
        <f>THG!AG16/THG!$C16-1</f>
        <v>-0.1836838191048169</v>
      </c>
      <c r="AH16" s="91">
        <f>THG!AH16/THG!$C16-1</f>
        <v>-0.15411326600048592</v>
      </c>
      <c r="AI16" s="91">
        <f>THG!AI16/THG!$C16-1</f>
        <v>-0.20882954172694501</v>
      </c>
      <c r="AJ16" s="91">
        <f>THG!AJ16/THG!$C16-1</f>
        <v>-0.32687888242167917</v>
      </c>
    </row>
    <row r="17" spans="2:36" ht="18.75" customHeight="1">
      <c r="B17" s="18" t="s">
        <v>11</v>
      </c>
      <c r="C17" s="33">
        <f>THG!C17/THG!$C17-1</f>
        <v>0</v>
      </c>
      <c r="D17" s="33">
        <f>THG!D17/THG!$C17-1</f>
        <v>-2.229138540720399E-2</v>
      </c>
      <c r="E17" s="33">
        <f>THG!E17/THG!$C17-1</f>
        <v>4.7826470734670945E-2</v>
      </c>
      <c r="F17" s="33">
        <f>THG!F17/THG!$C17-1</f>
        <v>-1.9101540008528151E-2</v>
      </c>
      <c r="G17" s="33">
        <f>THG!G17/THG!$C17-1</f>
        <v>5.9208286986484282E-2</v>
      </c>
      <c r="H17" s="33">
        <f>THG!H17/THG!$C17-1</f>
        <v>5.5696977223216759E-2</v>
      </c>
      <c r="I17" s="33">
        <f>THG!I17/THG!$C17-1</f>
        <v>5.2392203437076068E-2</v>
      </c>
      <c r="J17" s="33">
        <f>THG!J17/THG!$C17-1</f>
        <v>-1.8135261110685863E-2</v>
      </c>
      <c r="K17" s="33">
        <f>THG!K17/THG!$C17-1</f>
        <v>-0.36613601948433094</v>
      </c>
      <c r="L17" s="33">
        <f>THG!L17/THG!$C17-1</f>
        <v>-0.48974422101525161</v>
      </c>
      <c r="M17" s="33">
        <f>THG!M17/THG!$C17-1</f>
        <v>-0.52732774688041228</v>
      </c>
      <c r="N17" s="33">
        <f>THG!N17/THG!$C17-1</f>
        <v>-0.49598772254370616</v>
      </c>
      <c r="O17" s="33">
        <f>THG!O17/THG!$C17-1</f>
        <v>-0.45929676170609102</v>
      </c>
      <c r="P17" s="33">
        <f>THG!P17/THG!$C17-1</f>
        <v>-0.47239136041561114</v>
      </c>
      <c r="Q17" s="33">
        <f>THG!Q17/THG!$C17-1</f>
        <v>-0.44800633167746851</v>
      </c>
      <c r="R17" s="33">
        <f>THG!R17/THG!$C17-1</f>
        <v>-0.46218564613051116</v>
      </c>
      <c r="S17" s="33">
        <f>THG!S17/THG!$C17-1</f>
        <v>-0.49158314459001917</v>
      </c>
      <c r="T17" s="33">
        <f>THG!T17/THG!$C17-1</f>
        <v>-0.41823652975503844</v>
      </c>
      <c r="U17" s="33">
        <f>THG!U17/THG!$C17-1</f>
        <v>-0.45933165481242089</v>
      </c>
      <c r="V17" s="33">
        <f>THG!V17/THG!$C17-1</f>
        <v>-0.46906268670066742</v>
      </c>
      <c r="W17" s="33">
        <f>THG!W17/THG!$C17-1</f>
        <v>-0.67894239135243706</v>
      </c>
      <c r="X17" s="33">
        <f>THG!X17/THG!$C17-1</f>
        <v>-0.69858547621325773</v>
      </c>
      <c r="Y17" s="33">
        <f>THG!Y17/THG!$C17-1</f>
        <v>-0.70290613304715643</v>
      </c>
      <c r="Z17" s="33">
        <f>THG!Z17/THG!$C17-1</f>
        <v>-0.70222494541581038</v>
      </c>
      <c r="AA17" s="33">
        <f>THG!AA17/THG!$C17-1</f>
        <v>-0.76558698752904264</v>
      </c>
      <c r="AB17" s="33">
        <f>THG!AB17/THG!$C17-1</f>
        <v>-0.78594429740338601</v>
      </c>
      <c r="AC17" s="33">
        <f>THG!AC17/THG!$C17-1</f>
        <v>-0.78496727900464702</v>
      </c>
      <c r="AD17" s="33">
        <f>THG!AD17/THG!$C17-1</f>
        <v>-0.78577972262216</v>
      </c>
      <c r="AE17" s="33">
        <f>THG!AE17/THG!$C17-1</f>
        <v>-0.79106294908473451</v>
      </c>
      <c r="AF17" s="33">
        <f>THG!AF17/THG!$C17-1</f>
        <v>-0.79788636460227713</v>
      </c>
      <c r="AG17" s="33">
        <f>THG!AG17/THG!$C17-1</f>
        <v>-0.79727950594076469</v>
      </c>
      <c r="AH17" s="33">
        <f>THG!AH17/THG!$C17-1</f>
        <v>-0.80221508562623089</v>
      </c>
      <c r="AI17" s="33">
        <f>THG!AI17/THG!$C17-1</f>
        <v>-0.83928927255717423</v>
      </c>
      <c r="AJ17" s="33">
        <f>THG!AJ17/THG!$C17-1</f>
        <v>-0.84774149720875625</v>
      </c>
    </row>
    <row r="18" spans="2:36" ht="18.75" customHeight="1">
      <c r="B18" s="17" t="s">
        <v>12</v>
      </c>
      <c r="C18" s="32">
        <f>THG!C18/THG!$C18-1</f>
        <v>0</v>
      </c>
      <c r="D18" s="32">
        <f>THG!D18/THG!$C18-1</f>
        <v>-3.5532297215786102E-2</v>
      </c>
      <c r="E18" s="32">
        <f>THG!E18/THG!$C18-1</f>
        <v>-0.16647711898159134</v>
      </c>
      <c r="F18" s="32">
        <f>THG!F18/THG!$C18-1</f>
        <v>-0.1553895086551772</v>
      </c>
      <c r="G18" s="32">
        <f>THG!G18/THG!$C18-1</f>
        <v>-0.11488208026216384</v>
      </c>
      <c r="H18" s="32">
        <f>THG!H18/THG!$C18-1</f>
        <v>-0.18882469163905069</v>
      </c>
      <c r="I18" s="32">
        <f>THG!I18/THG!$C18-1</f>
        <v>-0.21759236334424392</v>
      </c>
      <c r="J18" s="32">
        <f>THG!J18/THG!$C18-1</f>
        <v>-0.1595090773068969</v>
      </c>
      <c r="K18" s="32">
        <f>THG!K18/THG!$C18-1</f>
        <v>-0.21929061512129422</v>
      </c>
      <c r="L18" s="32">
        <f>THG!L18/THG!$C18-1</f>
        <v>-0.30476759431124023</v>
      </c>
      <c r="M18" s="32">
        <f>THG!M18/THG!$C18-1</f>
        <v>-0.13323045786442911</v>
      </c>
      <c r="N18" s="32">
        <f>THG!N18/THG!$C18-1</f>
        <v>-0.23523424725061981</v>
      </c>
      <c r="O18" s="32">
        <f>THG!O18/THG!$C18-1</f>
        <v>-0.29066113547594419</v>
      </c>
      <c r="P18" s="32">
        <f>THG!P18/THG!$C18-1</f>
        <v>-0.20808899805006764</v>
      </c>
      <c r="Q18" s="32">
        <f>THG!Q18/THG!$C18-1</f>
        <v>-0.20415628094711802</v>
      </c>
      <c r="R18" s="32">
        <f>THG!R18/THG!$C18-1</f>
        <v>-0.25484629206651777</v>
      </c>
      <c r="S18" s="32">
        <f>THG!S18/THG!$C18-1</f>
        <v>-0.2433858018950974</v>
      </c>
      <c r="T18" s="32">
        <f>THG!T18/THG!$C18-1</f>
        <v>-0.27954686849375776</v>
      </c>
      <c r="U18" s="32">
        <f>THG!U18/THG!$C18-1</f>
        <v>-0.33639269435638086</v>
      </c>
      <c r="V18" s="32">
        <f>THG!V18/THG!$C18-1</f>
        <v>-0.52913292898557329</v>
      </c>
      <c r="W18" s="32">
        <f>THG!W18/THG!$C18-1</f>
        <v>-0.40283005119226145</v>
      </c>
      <c r="X18" s="32">
        <f>THG!X18/THG!$C18-1</f>
        <v>-0.38222041707315324</v>
      </c>
      <c r="Y18" s="32">
        <f>THG!Y18/THG!$C18-1</f>
        <v>-0.46671451097209526</v>
      </c>
      <c r="Z18" s="32">
        <f>THG!Z18/THG!$C18-1</f>
        <v>-0.44893777797364065</v>
      </c>
      <c r="AA18" s="32">
        <f>THG!AA18/THG!$C18-1</f>
        <v>-0.38658448054849004</v>
      </c>
      <c r="AB18" s="32">
        <f>THG!AB18/THG!$C18-1</f>
        <v>-0.38992476729951209</v>
      </c>
      <c r="AC18" s="32">
        <f>THG!AC18/THG!$C18-1</f>
        <v>-0.33392674244434617</v>
      </c>
      <c r="AD18" s="32">
        <f>THG!AD18/THG!$C18-1</f>
        <v>-0.21785821056771248</v>
      </c>
      <c r="AE18" s="32">
        <f>THG!AE18/THG!$C18-1</f>
        <v>-0.28056586515620607</v>
      </c>
      <c r="AF18" s="32">
        <f>THG!AF18/THG!$C18-1</f>
        <v>-0.34827868505261683</v>
      </c>
      <c r="AG18" s="91">
        <f>THG!AG18/THG!$C18-1</f>
        <v>-0.42758842060174329</v>
      </c>
      <c r="AH18" s="91">
        <f>THG!AH18/THG!$C18-1</f>
        <v>-0.36537896458827335</v>
      </c>
      <c r="AI18" s="91">
        <f>THG!AI18/THG!$C18-1</f>
        <v>-0.42317008940377587</v>
      </c>
      <c r="AJ18" s="91">
        <f>THG!AJ18/THG!$C18-1</f>
        <v>-0.46551917192130854</v>
      </c>
    </row>
    <row r="19" spans="2:36" ht="18.75" customHeight="1">
      <c r="B19" s="18" t="s">
        <v>76</v>
      </c>
      <c r="C19" s="33">
        <f>THG!C19/THG!$C19-1</f>
        <v>0</v>
      </c>
      <c r="D19" s="33">
        <f>THG!D19/THG!$C19-1</f>
        <v>2.2966090102655379E-2</v>
      </c>
      <c r="E19" s="33">
        <f>THG!E19/THG!$C19-1</f>
        <v>8.4028173827449093E-2</v>
      </c>
      <c r="F19" s="33">
        <f>THG!F19/THG!$C19-1</f>
        <v>0.37092824451619322</v>
      </c>
      <c r="G19" s="33">
        <f>THG!G19/THG!$C19-1</f>
        <v>0.39810190377016297</v>
      </c>
      <c r="H19" s="33">
        <f>THG!H19/THG!$C19-1</f>
        <v>0.4246781333846581</v>
      </c>
      <c r="I19" s="33">
        <f>THG!I19/THG!$C19-1</f>
        <v>0.46975689414189947</v>
      </c>
      <c r="J19" s="33">
        <f>THG!J19/THG!$C19-1</f>
        <v>0.54696020754873698</v>
      </c>
      <c r="K19" s="33">
        <f>THG!K19/THG!$C19-1</f>
        <v>0.59579315895173135</v>
      </c>
      <c r="L19" s="33">
        <f>THG!L19/THG!$C19-1</f>
        <v>0.45623060436428631</v>
      </c>
      <c r="M19" s="33">
        <f>THG!M19/THG!$C19-1</f>
        <v>0.46944540193801831</v>
      </c>
      <c r="N19" s="33">
        <f>THG!N19/THG!$C19-1</f>
        <v>0.51582636891735301</v>
      </c>
      <c r="O19" s="33">
        <f>THG!O19/THG!$C19-1</f>
        <v>0.48288290153852209</v>
      </c>
      <c r="P19" s="33">
        <f>THG!P19/THG!$C19-1</f>
        <v>0.48103568296715782</v>
      </c>
      <c r="Q19" s="33">
        <f>THG!Q19/THG!$C19-1</f>
        <v>0.51435686430436411</v>
      </c>
      <c r="R19" s="33">
        <f>THG!R19/THG!$C19-1</f>
        <v>0.51337617955449533</v>
      </c>
      <c r="S19" s="33">
        <f>THG!S19/THG!$C19-1</f>
        <v>0.56548882071887108</v>
      </c>
      <c r="T19" s="33">
        <f>THG!T19/THG!$C19-1</f>
        <v>0.613761513147286</v>
      </c>
      <c r="U19" s="33">
        <f>THG!U19/THG!$C19-1</f>
        <v>0.59100227617273671</v>
      </c>
      <c r="V19" s="33">
        <f>THG!V19/THG!$C19-1</f>
        <v>0.60255789392780268</v>
      </c>
      <c r="W19" s="33">
        <f>THG!W19/THG!$C19-1</f>
        <v>0.6619389211460871</v>
      </c>
      <c r="X19" s="33">
        <f>THG!X19/THG!$C19-1</f>
        <v>0.6905897811728956</v>
      </c>
      <c r="Y19" s="33">
        <f>THG!Y19/THG!$C19-1</f>
        <v>0.71155158779016903</v>
      </c>
      <c r="Z19" s="33">
        <f>THG!Z19/THG!$C19-1</f>
        <v>0.7047728151017596</v>
      </c>
      <c r="AA19" s="33">
        <f>THG!AA19/THG!$C19-1</f>
        <v>0.70714386633011994</v>
      </c>
      <c r="AB19" s="33">
        <f>THG!AB19/THG!$C19-1</f>
        <v>0.74670044680442715</v>
      </c>
      <c r="AC19" s="33">
        <f>THG!AC19/THG!$C19-1</f>
        <v>0.75774444276004105</v>
      </c>
      <c r="AD19" s="33">
        <f>THG!AD19/THG!$C19-1</f>
        <v>0.75456314463084428</v>
      </c>
      <c r="AE19" s="33">
        <f>THG!AE19/THG!$C19-1</f>
        <v>0.66367957202942418</v>
      </c>
      <c r="AF19" s="33">
        <f>THG!AF19/THG!$C19-1</f>
        <v>0.58610251367913557</v>
      </c>
      <c r="AG19" s="33">
        <f>THG!AG19/THG!$C19-1</f>
        <v>0.42421660519830762</v>
      </c>
      <c r="AH19" s="33">
        <f>THG!AH19/THG!$C19-1</f>
        <v>0.37366650139928659</v>
      </c>
      <c r="AI19" s="33">
        <f>THG!AI19/THG!$C19-1</f>
        <v>0.28037872004320774</v>
      </c>
      <c r="AJ19" s="33">
        <f>THG!AJ19/THG!$C19-1</f>
        <v>0.19894038477931786</v>
      </c>
    </row>
    <row r="20" spans="2:36" s="148" customFormat="1" ht="18.75" customHeight="1">
      <c r="B20" s="89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</row>
    <row r="21" spans="2:36" s="10" customFormat="1" ht="18.75" customHeight="1">
      <c r="B21" s="150" t="s">
        <v>9</v>
      </c>
      <c r="C21" s="31">
        <f>THG!C21/THG!$C21-1</f>
        <v>0</v>
      </c>
      <c r="D21" s="31">
        <f>THG!D21/THG!$C21-1</f>
        <v>-7.6475854925498465E-3</v>
      </c>
      <c r="E21" s="31">
        <f>THG!E21/THG!$C21-1</f>
        <v>-9.4089817922772601E-2</v>
      </c>
      <c r="F21" s="31">
        <f>THG!F21/THG!$C21-1</f>
        <v>-6.2053897853482809E-2</v>
      </c>
      <c r="G21" s="31">
        <f>THG!G21/THG!$C21-1</f>
        <v>-0.11338415299361282</v>
      </c>
      <c r="H21" s="31">
        <f>THG!H21/THG!$C21-1</f>
        <v>-0.10628982109897933</v>
      </c>
      <c r="I21" s="31">
        <f>THG!I21/THG!$C21-1</f>
        <v>4.0391084402873201E-3</v>
      </c>
      <c r="J21" s="31">
        <f>THG!J21/THG!$C21-1</f>
        <v>-5.8952367053924593E-2</v>
      </c>
      <c r="K21" s="31">
        <f>THG!K21/THG!$C21-1</f>
        <v>-9.772775467412409E-2</v>
      </c>
      <c r="L21" s="31">
        <f>THG!L21/THG!$C21-1</f>
        <v>-0.17714304745112164</v>
      </c>
      <c r="M21" s="31">
        <f>THG!M21/THG!$C21-1</f>
        <v>-0.20590926744425264</v>
      </c>
      <c r="N21" s="31">
        <f>THG!N21/THG!$C21-1</f>
        <v>-0.10930798086400206</v>
      </c>
      <c r="O21" s="31">
        <f>THG!O21/THG!$C21-1</f>
        <v>-0.17119489877301874</v>
      </c>
      <c r="P21" s="31">
        <f>THG!P21/THG!$C21-1</f>
        <v>-0.23155300165793624</v>
      </c>
      <c r="Q21" s="31">
        <f>THG!Q21/THG!$C21-1</f>
        <v>-0.27049658908229768</v>
      </c>
      <c r="R21" s="31">
        <f>THG!R21/THG!$C21-1</f>
        <v>-0.25094503172107629</v>
      </c>
      <c r="S21" s="31">
        <f>THG!S21/THG!$C21-1</f>
        <v>-0.22039631649466551</v>
      </c>
      <c r="T21" s="31">
        <f>THG!T21/THG!$C21-1</f>
        <v>-0.41889510665050245</v>
      </c>
      <c r="U21" s="31">
        <f>THG!U21/THG!$C21-1</f>
        <v>-0.29894151107201883</v>
      </c>
      <c r="V21" s="31">
        <f>THG!V21/THG!$C21-1</f>
        <v>-0.34692576207177961</v>
      </c>
      <c r="W21" s="31">
        <f>THG!W21/THG!$C21-1</f>
        <v>-0.31951244606349005</v>
      </c>
      <c r="X21" s="31">
        <f>THG!X21/THG!$C21-1</f>
        <v>-0.40649689687174373</v>
      </c>
      <c r="Y21" s="31">
        <f>THG!Y21/THG!$C21-1</f>
        <v>-0.37928288837394364</v>
      </c>
      <c r="Z21" s="31">
        <f>THG!Z21/THG!$C21-1</f>
        <v>-0.33763447141575054</v>
      </c>
      <c r="AA21" s="31">
        <f>THG!AA21/THG!$C21-1</f>
        <v>-0.42723848901036532</v>
      </c>
      <c r="AB21" s="31">
        <f>THG!AB21/THG!$C21-1</f>
        <v>-0.39885011639015211</v>
      </c>
      <c r="AC21" s="31">
        <f>THG!AC21/THG!$C21-1</f>
        <v>-0.42129466218330058</v>
      </c>
      <c r="AD21" s="31">
        <f>THG!AD21/THG!$C21-1</f>
        <v>-0.42303936970313549</v>
      </c>
      <c r="AE21" s="31">
        <f>THG!AE21/THG!$C21-1</f>
        <v>-0.44693790412701895</v>
      </c>
      <c r="AF21" s="31">
        <f>THG!AF21/THG!$C21-1</f>
        <v>-0.41745234381564422</v>
      </c>
      <c r="AG21" s="31">
        <f>THG!AG21/THG!$C21-1</f>
        <v>-0.41652712983405493</v>
      </c>
      <c r="AH21" s="31">
        <f>THG!AH21/THG!$C21-1</f>
        <v>-0.43174845531885653</v>
      </c>
      <c r="AI21" s="31">
        <f>THG!AI21/THG!$C21-1</f>
        <v>-0.47369825865855186</v>
      </c>
      <c r="AJ21" s="31">
        <f>THG!AJ21/THG!$C21-1</f>
        <v>-0.513331516484545</v>
      </c>
    </row>
    <row r="22" spans="2:36" s="148" customFormat="1" ht="18.75" customHeight="1">
      <c r="B22" s="89" t="s">
        <v>68</v>
      </c>
      <c r="C22" s="91">
        <f>THG!C22/THG!$C22-1</f>
        <v>0</v>
      </c>
      <c r="D22" s="91">
        <f>THG!D22/THG!$C22-1</f>
        <v>1.3907495808047621E-3</v>
      </c>
      <c r="E22" s="91">
        <f>THG!E22/THG!$C22-1</f>
        <v>-0.11172465777654494</v>
      </c>
      <c r="F22" s="91">
        <f>THG!F22/THG!$C22-1</f>
        <v>-0.14811861346453103</v>
      </c>
      <c r="G22" s="91">
        <f>THG!G22/THG!$C22-1</f>
        <v>-0.21885330558431304</v>
      </c>
      <c r="H22" s="91">
        <f>THG!H22/THG!$C22-1</f>
        <v>-0.18954454749584815</v>
      </c>
      <c r="I22" s="91">
        <f>THG!I22/THG!$C22-1</f>
        <v>-2.6850336781431228E-2</v>
      </c>
      <c r="J22" s="91">
        <f>THG!J22/THG!$C22-1</f>
        <v>-0.16441486658471072</v>
      </c>
      <c r="K22" s="91">
        <f>THG!K22/THG!$C22-1</f>
        <v>-0.18996414754854252</v>
      </c>
      <c r="L22" s="91">
        <f>THG!L22/THG!$C22-1</f>
        <v>-0.25211909352477235</v>
      </c>
      <c r="M22" s="91">
        <f>THG!M22/THG!$C22-1</f>
        <v>-0.30862792566234487</v>
      </c>
      <c r="N22" s="91">
        <f>THG!N22/THG!$C22-1</f>
        <v>-0.19883239554648191</v>
      </c>
      <c r="O22" s="91">
        <f>THG!O22/THG!$C22-1</f>
        <v>-0.24337517732954961</v>
      </c>
      <c r="P22" s="91">
        <f>THG!P22/THG!$C22-1</f>
        <v>-0.44143440514002796</v>
      </c>
      <c r="Q22" s="91">
        <f>THG!Q22/THG!$C22-1</f>
        <v>-0.43806501551358079</v>
      </c>
      <c r="R22" s="91">
        <f>THG!R22/THG!$C22-1</f>
        <v>-0.33599444863873351</v>
      </c>
      <c r="S22" s="91">
        <f>THG!S22/THG!$C22-1</f>
        <v>-0.26763070183634996</v>
      </c>
      <c r="T22" s="91">
        <f>THG!T22/THG!$C22-1</f>
        <v>-0.49203053127853091</v>
      </c>
      <c r="U22" s="91">
        <f>THG!U22/THG!$C22-1</f>
        <v>-0.40855178182024987</v>
      </c>
      <c r="V22" s="91">
        <f>THG!V22/THG!$C22-1</f>
        <v>-0.44395160095702546</v>
      </c>
      <c r="W22" s="91">
        <f>THG!W22/THG!$C22-1</f>
        <v>-0.46019799199205136</v>
      </c>
      <c r="X22" s="91">
        <f>THG!X22/THG!$C22-1</f>
        <v>-0.47134439723533506</v>
      </c>
      <c r="Y22" s="91">
        <f>THG!Y22/THG!$C22-1</f>
        <v>-0.485430932401402</v>
      </c>
      <c r="Z22" s="91">
        <f>THG!Z22/THG!$C22-1</f>
        <v>-0.43350625869222426</v>
      </c>
      <c r="AA22" s="91">
        <f>THG!AA22/THG!$C22-1</f>
        <v>-0.46942759859159155</v>
      </c>
      <c r="AB22" s="91">
        <f>THG!AB22/THG!$C22-1</f>
        <v>-0.44811191429067887</v>
      </c>
      <c r="AC22" s="91">
        <f>THG!AC22/THG!$C22-1</f>
        <v>-0.56533731668005238</v>
      </c>
      <c r="AD22" s="91">
        <f>THG!AD22/THG!$C22-1</f>
        <v>-0.54616837974941546</v>
      </c>
      <c r="AE22" s="91">
        <f>THG!AE22/THG!$C22-1</f>
        <v>-0.61049542296795201</v>
      </c>
      <c r="AF22" s="91">
        <f>THG!AF22/THG!$C22-1</f>
        <v>-0.60465421248023898</v>
      </c>
      <c r="AG22" s="91">
        <f>THG!AG22/THG!$C22-1</f>
        <v>-0.61861377937051976</v>
      </c>
      <c r="AH22" s="91">
        <f>THG!AH22/THG!$C22-1</f>
        <v>-0.60636387264777825</v>
      </c>
      <c r="AI22" s="91">
        <f>THG!AI22/THG!$C22-1</f>
        <v>-0.6322927014310189</v>
      </c>
      <c r="AJ22" s="91">
        <f>THG!AJ22/THG!$C22-1</f>
        <v>-0.65172739543254699</v>
      </c>
    </row>
    <row r="23" spans="2:36" s="148" customFormat="1" ht="18.75" customHeight="1">
      <c r="B23" s="18" t="s">
        <v>16</v>
      </c>
      <c r="C23" s="33">
        <f>THG!C23/THG!$C23-1</f>
        <v>0</v>
      </c>
      <c r="D23" s="33">
        <f>THG!D23/THG!$C23-1</f>
        <v>1.349178126323447E-2</v>
      </c>
      <c r="E23" s="33">
        <f>THG!E23/THG!$C23-1</f>
        <v>-5.1806587570896956E-2</v>
      </c>
      <c r="F23" s="33">
        <f>THG!F23/THG!$C23-1</f>
        <v>2.7198041765215564E-2</v>
      </c>
      <c r="G23" s="33">
        <f>THG!G23/THG!$C23-1</f>
        <v>-1.5995258248493904E-2</v>
      </c>
      <c r="H23" s="33">
        <f>THG!H23/THG!$C23-1</f>
        <v>-1.319404107865163E-2</v>
      </c>
      <c r="I23" s="33">
        <f>THG!I23/THG!$C23-1</f>
        <v>8.7815978516593507E-2</v>
      </c>
      <c r="J23" s="33">
        <f>THG!J23/THG!$C23-1</f>
        <v>5.7002206854255499E-2</v>
      </c>
      <c r="K23" s="33">
        <f>THG!K23/THG!$C23-1</f>
        <v>8.0009144523800479E-3</v>
      </c>
      <c r="L23" s="33">
        <f>THG!L23/THG!$C23-1</f>
        <v>-8.3925593182768043E-2</v>
      </c>
      <c r="M23" s="33">
        <f>THG!M23/THG!$C23-1</f>
        <v>-9.9465484209665944E-2</v>
      </c>
      <c r="N23" s="33">
        <f>THG!N23/THG!$C23-1</f>
        <v>2.6220878643199441E-3</v>
      </c>
      <c r="O23" s="33">
        <f>THG!O23/THG!$C23-1</f>
        <v>-7.3864210502525229E-2</v>
      </c>
      <c r="P23" s="33">
        <f>THG!P23/THG!$C23-1</f>
        <v>-7.1757498938148978E-2</v>
      </c>
      <c r="Q23" s="33">
        <f>THG!Q23/THG!$C23-1</f>
        <v>-0.13318074148502834</v>
      </c>
      <c r="R23" s="33">
        <f>THG!R23/THG!$C23-1</f>
        <v>-0.15317095655353374</v>
      </c>
      <c r="S23" s="33">
        <f>THG!S23/THG!$C23-1</f>
        <v>-0.13746817320449156</v>
      </c>
      <c r="T23" s="33">
        <f>THG!T23/THG!$C23-1</f>
        <v>-0.33920892098058686</v>
      </c>
      <c r="U23" s="33">
        <f>THG!U23/THG!$C23-1</f>
        <v>-0.19025902801716288</v>
      </c>
      <c r="V23" s="33">
        <f>THG!V23/THG!$C23-1</f>
        <v>-0.24911037453989371</v>
      </c>
      <c r="W23" s="33">
        <f>THG!W23/THG!$C23-1</f>
        <v>-0.19710990549225371</v>
      </c>
      <c r="X23" s="33">
        <f>THG!X23/THG!$C23-1</f>
        <v>-0.32909523255266182</v>
      </c>
      <c r="Y23" s="33">
        <f>THG!Y23/THG!$C23-1</f>
        <v>-0.27721118564486769</v>
      </c>
      <c r="Z23" s="33">
        <f>THG!Z23/THG!$C23-1</f>
        <v>-0.23715446021400388</v>
      </c>
      <c r="AA23" s="33">
        <f>THG!AA23/THG!$C23-1</f>
        <v>-0.36121172218047159</v>
      </c>
      <c r="AB23" s="33">
        <f>THG!AB23/THG!$C23-1</f>
        <v>-0.32663379846759877</v>
      </c>
      <c r="AC23" s="33">
        <f>THG!AC23/THG!$C23-1</f>
        <v>-0.30420937608283638</v>
      </c>
      <c r="AD23" s="33">
        <f>THG!AD23/THG!$C23-1</f>
        <v>-0.3151608758163853</v>
      </c>
      <c r="AE23" s="33">
        <f>THG!AE23/THG!$C23-1</f>
        <v>-0.32042034717364087</v>
      </c>
      <c r="AF23" s="33">
        <f>THG!AF23/THG!$C23-1</f>
        <v>-0.27768077126232416</v>
      </c>
      <c r="AG23" s="33">
        <f>THG!AG23/THG!$C23-1</f>
        <v>-0.26824692312807297</v>
      </c>
      <c r="AH23" s="33">
        <f>THG!AH23/THG!$C23-1</f>
        <v>-0.30001601536772959</v>
      </c>
      <c r="AI23" s="33">
        <f>THG!AI23/THG!$C23-1</f>
        <v>-0.35275621546910618</v>
      </c>
      <c r="AJ23" s="33">
        <f>THG!AJ23/THG!$C23-1</f>
        <v>-0.40612122573520248</v>
      </c>
    </row>
    <row r="24" spans="2:36" s="148" customFormat="1" ht="18.75" customHeight="1">
      <c r="B24" s="89" t="s">
        <v>69</v>
      </c>
      <c r="C24" s="91">
        <f>THG!C24/THG!$C24-1</f>
        <v>0</v>
      </c>
      <c r="D24" s="91">
        <f>THG!D24/THG!$C24-1</f>
        <v>-0.28685955194416091</v>
      </c>
      <c r="E24" s="91">
        <f>THG!E24/THG!$C24-1</f>
        <v>-0.45885785111560584</v>
      </c>
      <c r="F24" s="91">
        <f>THG!F24/THG!$C24-1</f>
        <v>-0.56708986374137793</v>
      </c>
      <c r="G24" s="91">
        <f>THG!G24/THG!$C24-1</f>
        <v>-0.60177071263418624</v>
      </c>
      <c r="H24" s="91">
        <f>THG!H24/THG!$C24-1</f>
        <v>-0.66842319843742881</v>
      </c>
      <c r="I24" s="91">
        <f>THG!I24/THG!$C24-1</f>
        <v>-0.74065818697009889</v>
      </c>
      <c r="J24" s="91">
        <f>THG!J24/THG!$C24-1</f>
        <v>-0.74953673482301397</v>
      </c>
      <c r="K24" s="91">
        <f>THG!K24/THG!$C24-1</f>
        <v>-0.74870271267521193</v>
      </c>
      <c r="L24" s="91">
        <f>THG!L24/THG!$C24-1</f>
        <v>-0.78550620445895891</v>
      </c>
      <c r="M24" s="91">
        <f>THG!M24/THG!$C24-1</f>
        <v>-0.80781364311500359</v>
      </c>
      <c r="N24" s="91">
        <f>THG!N24/THG!$C24-1</f>
        <v>-0.84252019033463155</v>
      </c>
      <c r="O24" s="91">
        <f>THG!O24/THG!$C24-1</f>
        <v>-0.83951175400552536</v>
      </c>
      <c r="P24" s="91">
        <f>THG!P24/THG!$C24-1</f>
        <v>-0.8331367256355996</v>
      </c>
      <c r="Q24" s="91">
        <f>THG!Q24/THG!$C24-1</f>
        <v>-0.85681156428431715</v>
      </c>
      <c r="R24" s="91">
        <f>THG!R24/THG!$C24-1</f>
        <v>-0.85428569051494296</v>
      </c>
      <c r="S24" s="91">
        <f>THG!S24/THG!$C24-1</f>
        <v>-0.86719428950309285</v>
      </c>
      <c r="T24" s="91">
        <f>THG!T24/THG!$C24-1</f>
        <v>-0.88990007157675644</v>
      </c>
      <c r="U24" s="91">
        <f>THG!U24/THG!$C24-1</f>
        <v>-0.88784190004933738</v>
      </c>
      <c r="V24" s="91">
        <f>THG!V24/THG!$C24-1</f>
        <v>-0.88575426856038464</v>
      </c>
      <c r="W24" s="91">
        <f>THG!W24/THG!$C24-1</f>
        <v>-0.88925337473420074</v>
      </c>
      <c r="X24" s="91">
        <f>THG!X24/THG!$C24-1</f>
        <v>-0.89758071294159802</v>
      </c>
      <c r="Y24" s="91">
        <f>THG!Y24/THG!$C24-1</f>
        <v>-0.9149781400731597</v>
      </c>
      <c r="Z24" s="91">
        <f>THG!Z24/THG!$C24-1</f>
        <v>-0.9117378288994904</v>
      </c>
      <c r="AA24" s="91">
        <f>THG!AA24/THG!$C24-1</f>
        <v>-0.91736370880706408</v>
      </c>
      <c r="AB24" s="91">
        <f>THG!AB24/THG!$C24-1</f>
        <v>-0.91800999395606153</v>
      </c>
      <c r="AC24" s="91">
        <f>THG!AC24/THG!$C24-1</f>
        <v>-0.91492650867625147</v>
      </c>
      <c r="AD24" s="91">
        <f>THG!AD24/THG!$C24-1</f>
        <v>-0.9298573435546662</v>
      </c>
      <c r="AE24" s="91">
        <f>THG!AE24/THG!$C24-1</f>
        <v>-0.9374260646907937</v>
      </c>
      <c r="AF24" s="91">
        <f>THG!AF24/THG!$C24-1</f>
        <v>-0.92401282442475408</v>
      </c>
      <c r="AG24" s="91">
        <f>THG!AG24/THG!$C24-1</f>
        <v>-0.93500074589061388</v>
      </c>
      <c r="AH24" s="91">
        <f>THG!AH24/THG!$C24-1</f>
        <v>-0.91904170178738953</v>
      </c>
      <c r="AI24" s="91">
        <f>THG!AI24/THG!$C24-1</f>
        <v>-0.93039514550149993</v>
      </c>
      <c r="AJ24" s="91">
        <f>THG!AJ24/THG!$C24-1</f>
        <v>-0.93006351875495163</v>
      </c>
    </row>
    <row r="25" spans="2:36" s="148" customFormat="1" ht="18.75" customHeight="1">
      <c r="B25" s="18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</row>
    <row r="26" spans="2:36" s="10" customFormat="1" ht="18.75" customHeight="1">
      <c r="B26" s="151" t="s">
        <v>13</v>
      </c>
      <c r="C26" s="30">
        <f>THG!C26/THG!$C26-1</f>
        <v>0</v>
      </c>
      <c r="D26" s="30">
        <f>THG!D26/THG!$C26-1</f>
        <v>1.8045849393381497E-2</v>
      </c>
      <c r="E26" s="30">
        <f>THG!E26/THG!$C26-1</f>
        <v>5.3947395326484848E-2</v>
      </c>
      <c r="F26" s="30">
        <f>THG!F26/THG!$C26-1</f>
        <v>8.0423690279601168E-2</v>
      </c>
      <c r="G26" s="30">
        <f>THG!G26/THG!$C26-1</f>
        <v>5.5755373995994173E-2</v>
      </c>
      <c r="H26" s="30">
        <f>THG!H26/THG!$C26-1</f>
        <v>7.8155913396971588E-2</v>
      </c>
      <c r="I26" s="30">
        <f>THG!I26/THG!$C26-1</f>
        <v>7.5608846902457172E-2</v>
      </c>
      <c r="J26" s="30">
        <f>THG!J26/THG!$C26-1</f>
        <v>7.8146557488465662E-2</v>
      </c>
      <c r="K26" s="30">
        <f>THG!K26/THG!$C26-1</f>
        <v>9.8198308195203143E-2</v>
      </c>
      <c r="L26" s="30">
        <f>THG!L26/THG!$C26-1</f>
        <v>0.1296214798594304</v>
      </c>
      <c r="M26" s="30">
        <f>THG!M26/THG!$C26-1</f>
        <v>0.10548223467082729</v>
      </c>
      <c r="N26" s="30">
        <f>THG!N26/THG!$C26-1</f>
        <v>8.165306582235865E-2</v>
      </c>
      <c r="O26" s="30">
        <f>THG!O26/THG!$C26-1</f>
        <v>6.6284936804798855E-2</v>
      </c>
      <c r="P26" s="30">
        <f>THG!P26/THG!$C26-1</f>
        <v>1.1389545534815193E-2</v>
      </c>
      <c r="Q26" s="30">
        <f>THG!Q26/THG!$C26-1</f>
        <v>-2.2809148061505136E-2</v>
      </c>
      <c r="R26" s="30">
        <f>THG!R26/THG!$C26-1</f>
        <v>-4.7724298352843086E-2</v>
      </c>
      <c r="S26" s="30">
        <f>THG!S26/THG!$C26-1</f>
        <v>-1.8841060754348771E-2</v>
      </c>
      <c r="T26" s="30">
        <f>THG!T26/THG!$C26-1</f>
        <v>-6.6829256721522512E-2</v>
      </c>
      <c r="U26" s="30">
        <f>THG!U26/THG!$C26-1</f>
        <v>-3.6688196882043056E-2</v>
      </c>
      <c r="V26" s="30">
        <f>THG!V26/THG!$C26-1</f>
        <v>-6.9631900116962631E-2</v>
      </c>
      <c r="W26" s="30">
        <f>THG!W26/THG!$C26-1</f>
        <v>-7.9012566825498731E-2</v>
      </c>
      <c r="X26" s="30">
        <f>THG!X26/THG!$C26-1</f>
        <v>-6.7646137201213374E-2</v>
      </c>
      <c r="Y26" s="30">
        <f>THG!Y26/THG!$C26-1</f>
        <v>-7.7846731588360751E-2</v>
      </c>
      <c r="Z26" s="30">
        <f>THG!Z26/THG!$C26-1</f>
        <v>-5.3108509070011412E-2</v>
      </c>
      <c r="AA26" s="30">
        <f>THG!AA26/THG!$C26-1</f>
        <v>-5.8187517936002076E-2</v>
      </c>
      <c r="AB26" s="30">
        <f>THG!AB26/THG!$C26-1</f>
        <v>-1.0263809775571509E-2</v>
      </c>
      <c r="AC26" s="30">
        <f>THG!AC26/THG!$C26-1</f>
        <v>2.7445874079159438E-3</v>
      </c>
      <c r="AD26" s="30">
        <f>THG!AD26/THG!$C26-1</f>
        <v>1.1147775863177944E-2</v>
      </c>
      <c r="AE26" s="30">
        <f>THG!AE26/THG!$C26-1</f>
        <v>1.2397874268888165E-2</v>
      </c>
      <c r="AF26" s="30">
        <f>THG!AF26/THG!$C26-1</f>
        <v>5.929231538332802E-3</v>
      </c>
      <c r="AG26" s="30">
        <f>THG!AG26/THG!$C26-1</f>
        <v>-0.1038820881618282</v>
      </c>
      <c r="AH26" s="30">
        <f>THG!AH26/THG!$C26-1</f>
        <v>-0.11603354514248232</v>
      </c>
      <c r="AI26" s="30">
        <f>THG!AI26/THG!$C26-1</f>
        <v>-9.8386042751444913E-2</v>
      </c>
      <c r="AJ26" s="30">
        <f>THG!AJ26/THG!$C26-1</f>
        <v>-0.10918180267908517</v>
      </c>
    </row>
    <row r="27" spans="2:36" s="148" customFormat="1" ht="18.75" customHeight="1">
      <c r="B27" s="18" t="s">
        <v>3</v>
      </c>
      <c r="C27" s="33">
        <f>THG!C27/THG!$C27-1</f>
        <v>0</v>
      </c>
      <c r="D27" s="33">
        <f>THG!D27/THG!$C27-1</f>
        <v>-3.5818305381034365E-2</v>
      </c>
      <c r="E27" s="33">
        <f>THG!E27/THG!$C27-1</f>
        <v>-2.0105122206251824E-2</v>
      </c>
      <c r="F27" s="33">
        <f>THG!F27/THG!$C27-1</f>
        <v>-5.7453822381842823E-2</v>
      </c>
      <c r="G27" s="33">
        <f>THG!G27/THG!$C27-1</f>
        <v>-6.5318763891296761E-2</v>
      </c>
      <c r="H27" s="33">
        <f>THG!H27/THG!$C27-1</f>
        <v>-1.9260054817831662E-2</v>
      </c>
      <c r="I27" s="33">
        <f>THG!I27/THG!$C27-1</f>
        <v>-5.5732725183466836E-2</v>
      </c>
      <c r="J27" s="33">
        <f>THG!J27/THG!$C27-1</f>
        <v>-7.9880938083247699E-3</v>
      </c>
      <c r="K27" s="33">
        <f>THG!K27/THG!$C27-1</f>
        <v>-3.1781046156620363E-3</v>
      </c>
      <c r="L27" s="33">
        <f>THG!L27/THG!$C27-1</f>
        <v>1.4956851430958817E-2</v>
      </c>
      <c r="M27" s="33">
        <f>THG!M27/THG!$C27-1</f>
        <v>6.7585004794435521E-2</v>
      </c>
      <c r="N27" s="33">
        <f>THG!N27/THG!$C27-1</f>
        <v>3.168176702328207E-2</v>
      </c>
      <c r="O27" s="33">
        <f>THG!O27/THG!$C27-1</f>
        <v>-1.5889485085043953E-2</v>
      </c>
      <c r="P27" s="33">
        <f>THG!P27/THG!$C27-1</f>
        <v>-2.1458020791841004E-2</v>
      </c>
      <c r="Q27" s="33">
        <f>THG!Q27/THG!$C27-1</f>
        <v>-3.3645643352010701E-2</v>
      </c>
      <c r="R27" s="33">
        <f>THG!R27/THG!$C27-1</f>
        <v>-2.2396236421724169E-2</v>
      </c>
      <c r="S27" s="33">
        <f>THG!S27/THG!$C27-1</f>
        <v>6.4035031216214122E-4</v>
      </c>
      <c r="T27" s="33">
        <f>THG!T27/THG!$C27-1</f>
        <v>3.0486394529916971E-2</v>
      </c>
      <c r="U27" s="33">
        <f>THG!U27/THG!$C27-1</f>
        <v>4.0962484211026107E-2</v>
      </c>
      <c r="V27" s="33">
        <f>THG!V27/THG!$C27-1</f>
        <v>-2.2272895502160606E-2</v>
      </c>
      <c r="W27" s="33">
        <f>THG!W27/THG!$C27-1</f>
        <v>-2.7483084147643111E-2</v>
      </c>
      <c r="X27" s="33">
        <f>THG!X27/THG!$C27-1</f>
        <v>-1.7818303784045253E-2</v>
      </c>
      <c r="Y27" s="33">
        <f>THG!Y27/THG!$C27-1</f>
        <v>-6.6362499880515791E-2</v>
      </c>
      <c r="Z27" s="33">
        <f>THG!Z27/THG!$C27-1</f>
        <v>-0.15624125032050873</v>
      </c>
      <c r="AA27" s="33">
        <f>THG!AA27/THG!$C27-1</f>
        <v>-0.14688534702329947</v>
      </c>
      <c r="AB27" s="33">
        <f>THG!AB27/THG!$C27-1</f>
        <v>-0.1098422275458486</v>
      </c>
      <c r="AC27" s="33">
        <f>THG!AC27/THG!$C27-1</f>
        <v>-0.1068148141220524</v>
      </c>
      <c r="AD27" s="33">
        <f>THG!AD27/THG!$C27-1</f>
        <v>-0.13378958614562264</v>
      </c>
      <c r="AE27" s="33">
        <f>THG!AE27/THG!$C27-1</f>
        <v>-0.13712700821184576</v>
      </c>
      <c r="AF27" s="33">
        <f>THG!AF27/THG!$C27-1</f>
        <v>-0.11085907394164585</v>
      </c>
      <c r="AG27" s="33">
        <f>THG!AG27/THG!$C27-1</f>
        <v>-0.6016075080709069</v>
      </c>
      <c r="AH27" s="33">
        <f>THG!AH27/THG!$C27-1</f>
        <v>-0.69246734819635403</v>
      </c>
      <c r="AI27" s="33">
        <f>THG!AI27/THG!$C27-1</f>
        <v>-0.55359660408455191</v>
      </c>
      <c r="AJ27" s="33">
        <f>THG!AJ27/THG!$C27-1</f>
        <v>-0.51808148110526786</v>
      </c>
    </row>
    <row r="28" spans="2:36" s="148" customFormat="1" ht="18.75" customHeight="1">
      <c r="B28" s="89" t="s">
        <v>4</v>
      </c>
      <c r="C28" s="91">
        <f>THG!C28/THG!$C28-1</f>
        <v>0</v>
      </c>
      <c r="D28" s="91">
        <f>THG!D28/THG!$C28-1</f>
        <v>2.2543512810764721E-2</v>
      </c>
      <c r="E28" s="91">
        <f>THG!E28/THG!$C28-1</f>
        <v>6.0126808438276225E-2</v>
      </c>
      <c r="F28" s="91">
        <f>THG!F28/THG!$C28-1</f>
        <v>8.8803287115041929E-2</v>
      </c>
      <c r="G28" s="91">
        <f>THG!G28/THG!$C28-1</f>
        <v>6.4490456055285472E-2</v>
      </c>
      <c r="H28" s="91">
        <f>THG!H28/THG!$C28-1</f>
        <v>9.0906200955197525E-2</v>
      </c>
      <c r="I28" s="91">
        <f>THG!I28/THG!$C28-1</f>
        <v>9.0722561051203687E-2</v>
      </c>
      <c r="J28" s="91">
        <f>THG!J28/THG!$C28-1</f>
        <v>9.5984574958438484E-2</v>
      </c>
      <c r="K28" s="91">
        <f>THG!K28/THG!$C28-1</f>
        <v>0.11772425147332344</v>
      </c>
      <c r="L28" s="91">
        <f>THG!L28/THG!$C28-1</f>
        <v>0.15287280596496888</v>
      </c>
      <c r="M28" s="91">
        <f>THG!M28/THG!$C28-1</f>
        <v>0.12706379505723064</v>
      </c>
      <c r="N28" s="91">
        <f>THG!N28/THG!$C28-1</f>
        <v>0.10360019147547628</v>
      </c>
      <c r="O28" s="91">
        <f>THG!O28/THG!$C28-1</f>
        <v>8.9427942422406703E-2</v>
      </c>
      <c r="P28" s="91">
        <f>THG!P28/THG!$C28-1</f>
        <v>2.9574785034834905E-2</v>
      </c>
      <c r="Q28" s="91">
        <f>THG!Q28/THG!$C28-1</f>
        <v>-6.4613562566037119E-3</v>
      </c>
      <c r="R28" s="91">
        <f>THG!R28/THG!$C28-1</f>
        <v>-3.3036761251101332E-2</v>
      </c>
      <c r="S28" s="91">
        <f>THG!S28/THG!$C28-1</f>
        <v>-2.0732387980720857E-3</v>
      </c>
      <c r="T28" s="91">
        <f>THG!T28/THG!$C28-1</f>
        <v>-5.1586863550608042E-2</v>
      </c>
      <c r="U28" s="91">
        <f>THG!U28/THG!$C28-1</f>
        <v>-2.1185459893186875E-2</v>
      </c>
      <c r="V28" s="91">
        <f>THG!V28/THG!$C28-1</f>
        <v>-5.1889757911638301E-2</v>
      </c>
      <c r="W28" s="91">
        <f>THG!W28/THG!$C28-1</f>
        <v>-6.2797881830146673E-2</v>
      </c>
      <c r="X28" s="91">
        <f>THG!X28/THG!$C28-1</f>
        <v>-5.0159155156909385E-2</v>
      </c>
      <c r="Y28" s="91">
        <f>THG!Y28/THG!$C28-1</f>
        <v>-5.9956788216982693E-2</v>
      </c>
      <c r="Z28" s="91">
        <f>THG!Z28/THG!$C28-1</f>
        <v>-3.2593884773452597E-2</v>
      </c>
      <c r="AA28" s="91">
        <f>THG!AA28/THG!$C28-1</f>
        <v>-3.7563434664256046E-2</v>
      </c>
      <c r="AB28" s="91">
        <f>THG!AB28/THG!$C28-1</f>
        <v>1.2047318340011159E-2</v>
      </c>
      <c r="AC28" s="91">
        <f>THG!AC28/THG!$C28-1</f>
        <v>2.6000134653988871E-2</v>
      </c>
      <c r="AD28" s="91">
        <f>THG!AD28/THG!$C28-1</f>
        <v>3.6419202221649183E-2</v>
      </c>
      <c r="AE28" s="91">
        <f>THG!AE28/THG!$C28-1</f>
        <v>3.8365436826932608E-2</v>
      </c>
      <c r="AF28" s="91">
        <f>THG!AF28/THG!$C28-1</f>
        <v>3.0511160134908621E-2</v>
      </c>
      <c r="AG28" s="91">
        <f>THG!AG28/THG!$C28-1</f>
        <v>-7.7123530022416786E-2</v>
      </c>
      <c r="AH28" s="91">
        <f>THG!AH28/THG!$C28-1</f>
        <v>-8.7835527326367235E-2</v>
      </c>
      <c r="AI28" s="91">
        <f>THG!AI28/THG!$C28-1</f>
        <v>-6.9708587030760549E-2</v>
      </c>
      <c r="AJ28" s="91">
        <f>THG!AJ28/THG!$C28-1</f>
        <v>-8.1120171097758376E-2</v>
      </c>
    </row>
    <row r="29" spans="2:36" s="148" customFormat="1" ht="18.75" customHeight="1">
      <c r="B29" s="18" t="s">
        <v>5</v>
      </c>
      <c r="C29" s="33">
        <f>THG!C29/THG!$C29-1</f>
        <v>0</v>
      </c>
      <c r="D29" s="33">
        <f>THG!D29/THG!$C29-1</f>
        <v>-0.10804234053731787</v>
      </c>
      <c r="E29" s="33">
        <f>THG!E29/THG!$C29-1</f>
        <v>-0.12458491112282577</v>
      </c>
      <c r="F29" s="33">
        <f>THG!F29/THG!$C29-1</f>
        <v>-0.12847560470463593</v>
      </c>
      <c r="G29" s="33">
        <f>THG!G29/THG!$C29-1</f>
        <v>-0.1894612685072381</v>
      </c>
      <c r="H29" s="33">
        <f>THG!H29/THG!$C29-1</f>
        <v>-0.21608351644112067</v>
      </c>
      <c r="I29" s="33">
        <f>THG!I29/THG!$C29-1</f>
        <v>-0.25490269234611262</v>
      </c>
      <c r="J29" s="33">
        <f>THG!J29/THG!$C29-1</f>
        <v>-0.31230054109396543</v>
      </c>
      <c r="K29" s="33">
        <f>THG!K29/THG!$C29-1</f>
        <v>-0.35090830989481547</v>
      </c>
      <c r="L29" s="33">
        <f>THG!L29/THG!$C29-1</f>
        <v>-0.38665719612546134</v>
      </c>
      <c r="M29" s="33">
        <f>THG!M29/THG!$C29-1</f>
        <v>-0.38159431884556749</v>
      </c>
      <c r="N29" s="33">
        <f>THG!N29/THG!$C29-1</f>
        <v>-0.43318779430887411</v>
      </c>
      <c r="O29" s="33">
        <f>THG!O29/THG!$C29-1</f>
        <v>-0.47498631787599599</v>
      </c>
      <c r="P29" s="33">
        <f>THG!P29/THG!$C29-1</f>
        <v>-0.48482847579723543</v>
      </c>
      <c r="Q29" s="33">
        <f>THG!Q29/THG!$C29-1</f>
        <v>-0.51335807051886173</v>
      </c>
      <c r="R29" s="33">
        <f>THG!R29/THG!$C29-1</f>
        <v>-0.54750984896503185</v>
      </c>
      <c r="S29" s="33">
        <f>THG!S29/THG!$C29-1</f>
        <v>-0.59104371277257473</v>
      </c>
      <c r="T29" s="33">
        <f>THG!T29/THG!$C29-1</f>
        <v>-0.60463186363765731</v>
      </c>
      <c r="U29" s="33">
        <f>THG!U29/THG!$C29-1</f>
        <v>-0.61506740645649016</v>
      </c>
      <c r="V29" s="33">
        <f>THG!V29/THG!$C29-1</f>
        <v>-0.65186945071904434</v>
      </c>
      <c r="W29" s="33">
        <f>THG!W29/THG!$C29-1</f>
        <v>-0.64525941437679757</v>
      </c>
      <c r="X29" s="33">
        <f>THG!X29/THG!$C29-1</f>
        <v>-0.64168039220516859</v>
      </c>
      <c r="Y29" s="33">
        <f>THG!Y29/THG!$C29-1</f>
        <v>-0.67013822724527738</v>
      </c>
      <c r="Z29" s="33">
        <f>THG!Z29/THG!$C29-1</f>
        <v>-0.66446554489740906</v>
      </c>
      <c r="AA29" s="33">
        <f>THG!AA29/THG!$C29-1</f>
        <v>-0.69981763801084718</v>
      </c>
      <c r="AB29" s="33">
        <f>THG!AB29/THG!$C29-1</f>
        <v>-0.67574681832368011</v>
      </c>
      <c r="AC29" s="33">
        <f>THG!AC29/THG!$C29-1</f>
        <v>-0.66473700804125957</v>
      </c>
      <c r="AD29" s="33">
        <f>THG!AD29/THG!$C29-1</f>
        <v>-0.72185421274897987</v>
      </c>
      <c r="AE29" s="33">
        <f>THG!AE29/THG!$C29-1</f>
        <v>-0.76711144108440976</v>
      </c>
      <c r="AF29" s="33">
        <f>THG!AF29/THG!$C29-1</f>
        <v>-0.73600461734173361</v>
      </c>
      <c r="AG29" s="33">
        <f>THG!AG29/THG!$C29-1</f>
        <v>-0.73649564509414089</v>
      </c>
      <c r="AH29" s="33">
        <f>THG!AH29/THG!$C29-1</f>
        <v>-0.72922765340349383</v>
      </c>
      <c r="AI29" s="33">
        <f>THG!AI29/THG!$C29-1</f>
        <v>-0.74352857842798326</v>
      </c>
      <c r="AJ29" s="33">
        <f>THG!AJ29/THG!$C29-1</f>
        <v>-0.75684901195036292</v>
      </c>
    </row>
    <row r="30" spans="2:36" s="148" customFormat="1" ht="18.75" customHeight="1">
      <c r="B30" s="89" t="s">
        <v>6</v>
      </c>
      <c r="C30" s="91">
        <f>THG!C30/THG!$C30-1</f>
        <v>0</v>
      </c>
      <c r="D30" s="91">
        <f>THG!D30/THG!$C30-1</f>
        <v>-3.869795889496197E-2</v>
      </c>
      <c r="E30" s="91">
        <f>THG!E30/THG!$C30-1</f>
        <v>-1.8461737564636538E-2</v>
      </c>
      <c r="F30" s="91">
        <f>THG!F30/THG!$C30-1</f>
        <v>-2.3515098907778809E-2</v>
      </c>
      <c r="G30" s="91">
        <f>THG!G30/THG!$C30-1</f>
        <v>-4.1434955291317688E-2</v>
      </c>
      <c r="H30" s="91">
        <f>THG!H30/THG!$C30-1</f>
        <v>-0.19103405391673178</v>
      </c>
      <c r="I30" s="91">
        <f>THG!I30/THG!$C30-1</f>
        <v>-0.25029160419100904</v>
      </c>
      <c r="J30" s="91">
        <f>THG!J30/THG!$C30-1</f>
        <v>-0.35911299510049044</v>
      </c>
      <c r="K30" s="91">
        <f>THG!K30/THG!$C30-1</f>
        <v>-0.35237605350240697</v>
      </c>
      <c r="L30" s="91">
        <f>THG!L30/THG!$C30-1</f>
        <v>-0.4308500206970014</v>
      </c>
      <c r="M30" s="91">
        <f>THG!M30/THG!$C30-1</f>
        <v>-0.45926263864653105</v>
      </c>
      <c r="N30" s="91">
        <f>THG!N30/THG!$C30-1</f>
        <v>-0.4635475909747292</v>
      </c>
      <c r="O30" s="91">
        <f>THG!O30/THG!$C30-1</f>
        <v>-0.48763448347246507</v>
      </c>
      <c r="P30" s="91">
        <f>THG!P30/THG!$C30-1</f>
        <v>-0.3744575774129868</v>
      </c>
      <c r="Q30" s="91">
        <f>THG!Q30/THG!$C30-1</f>
        <v>-0.33775250173331328</v>
      </c>
      <c r="R30" s="91">
        <f>THG!R30/THG!$C30-1</f>
        <v>-0.29617295794442267</v>
      </c>
      <c r="S30" s="91">
        <f>THG!S30/THG!$C30-1</f>
        <v>-0.29352526995967143</v>
      </c>
      <c r="T30" s="91">
        <f>THG!T30/THG!$C30-1</f>
        <v>-0.35938252435406581</v>
      </c>
      <c r="U30" s="91">
        <f>THG!U30/THG!$C30-1</f>
        <v>-0.2851509451134584</v>
      </c>
      <c r="V30" s="91">
        <f>THG!V30/THG!$C30-1</f>
        <v>-0.40501964595521456</v>
      </c>
      <c r="W30" s="91">
        <f>THG!W30/THG!$C30-1</f>
        <v>-0.35633246418039788</v>
      </c>
      <c r="X30" s="91">
        <f>THG!X30/THG!$C30-1</f>
        <v>-0.400456422679349</v>
      </c>
      <c r="Y30" s="91">
        <f>THG!Y30/THG!$C30-1</f>
        <v>-0.38271001373253988</v>
      </c>
      <c r="Z30" s="91">
        <f>THG!Z30/THG!$C30-1</f>
        <v>-0.38385055414046487</v>
      </c>
      <c r="AA30" s="91">
        <f>THG!AA30/THG!$C30-1</f>
        <v>-0.37410065103377488</v>
      </c>
      <c r="AB30" s="91">
        <f>THG!AB30/THG!$C30-1</f>
        <v>-0.37903900315449091</v>
      </c>
      <c r="AC30" s="91">
        <f>THG!AC30/THG!$C30-1</f>
        <v>-0.40445182992651485</v>
      </c>
      <c r="AD30" s="91">
        <f>THG!AD30/THG!$C30-1</f>
        <v>-0.40346109047976342</v>
      </c>
      <c r="AE30" s="91">
        <f>THG!AE30/THG!$C30-1</f>
        <v>-0.38577680873164244</v>
      </c>
      <c r="AF30" s="91">
        <f>THG!AF30/THG!$C30-1</f>
        <v>-0.38585981998177543</v>
      </c>
      <c r="AG30" s="91">
        <f>THG!AG30/THG!$C30-1</f>
        <v>-0.42748270125050891</v>
      </c>
      <c r="AH30" s="91">
        <f>THG!AH30/THG!$C30-1</f>
        <v>-0.4727384944937687</v>
      </c>
      <c r="AI30" s="91">
        <f>THG!AI30/THG!$C30-1</f>
        <v>-0.53954173897917435</v>
      </c>
      <c r="AJ30" s="91">
        <f>THG!AJ30/THG!$C30-1</f>
        <v>-0.55191809162045025</v>
      </c>
    </row>
    <row r="31" spans="2:36" s="148" customFormat="1" ht="18.75" customHeight="1">
      <c r="B31" s="18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</row>
    <row r="32" spans="2:36" s="10" customFormat="1" ht="18.75" customHeight="1">
      <c r="B32" s="151" t="s">
        <v>14</v>
      </c>
      <c r="C32" s="30">
        <f>THG!C32/THG!$C32-1</f>
        <v>0</v>
      </c>
      <c r="D32" s="30">
        <f>THG!D32/THG!$C32-1</f>
        <v>-0.10438266383557959</v>
      </c>
      <c r="E32" s="30">
        <f>THG!E32/THG!$C32-1</f>
        <v>-0.13215481832260867</v>
      </c>
      <c r="F32" s="30">
        <f>THG!F32/THG!$C32-1</f>
        <v>-0.13795944477153077</v>
      </c>
      <c r="G32" s="30">
        <f>THG!G32/THG!$C32-1</f>
        <v>-0.13654088867594127</v>
      </c>
      <c r="H32" s="30">
        <f>THG!H32/THG!$C32-1</f>
        <v>-0.13488388554264497</v>
      </c>
      <c r="I32" s="30">
        <f>THG!I32/THG!$C32-1</f>
        <v>-0.11596782794461702</v>
      </c>
      <c r="J32" s="30">
        <f>THG!J32/THG!$C32-1</f>
        <v>-0.14401189443999873</v>
      </c>
      <c r="K32" s="30">
        <f>THG!K32/THG!$C32-1</f>
        <v>-0.14442174112224027</v>
      </c>
      <c r="L32" s="30">
        <f>THG!L32/THG!$C32-1</f>
        <v>-0.13985769975762929</v>
      </c>
      <c r="M32" s="30">
        <f>THG!M32/THG!$C32-1</f>
        <v>-0.15822608218918577</v>
      </c>
      <c r="N32" s="30">
        <f>THG!N32/THG!$C32-1</f>
        <v>-0.14756982310158218</v>
      </c>
      <c r="O32" s="30">
        <f>THG!O32/THG!$C32-1</f>
        <v>-0.17611783040530793</v>
      </c>
      <c r="P32" s="30">
        <f>THG!P32/THG!$C32-1</f>
        <v>-0.18265234455464507</v>
      </c>
      <c r="Q32" s="30">
        <f>THG!Q32/THG!$C32-1</f>
        <v>-0.2038523978290443</v>
      </c>
      <c r="R32" s="30">
        <f>THG!R32/THG!$C32-1</f>
        <v>-0.20755866973062609</v>
      </c>
      <c r="S32" s="30">
        <f>THG!S32/THG!$C32-1</f>
        <v>-0.21584084914149337</v>
      </c>
      <c r="T32" s="30">
        <f>THG!T32/THG!$C32-1</f>
        <v>-0.21809020552485892</v>
      </c>
      <c r="U32" s="30">
        <f>THG!U32/THG!$C32-1</f>
        <v>-0.21017552502886172</v>
      </c>
      <c r="V32" s="30">
        <f>THG!V32/THG!$C32-1</f>
        <v>-0.2126216006023115</v>
      </c>
      <c r="W32" s="30">
        <f>THG!W32/THG!$C32-1</f>
        <v>-0.20912388576235386</v>
      </c>
      <c r="X32" s="30">
        <f>THG!X32/THG!$C32-1</f>
        <v>-0.20295974813433681</v>
      </c>
      <c r="Y32" s="30">
        <f>THG!Y32/THG!$C32-1</f>
        <v>-0.20132586967486721</v>
      </c>
      <c r="Z32" s="30">
        <f>THG!Z32/THG!$C32-1</f>
        <v>-0.18948893676906531</v>
      </c>
      <c r="AA32" s="30">
        <f>THG!AA32/THG!$C32-1</f>
        <v>-0.17241376151881815</v>
      </c>
      <c r="AB32" s="30">
        <f>THG!AB32/THG!$C32-1</f>
        <v>-0.17303611059601043</v>
      </c>
      <c r="AC32" s="30">
        <f>THG!AC32/THG!$C32-1</f>
        <v>-0.17750087584898366</v>
      </c>
      <c r="AD32" s="30">
        <f>THG!AD32/THG!$C32-1</f>
        <v>-0.19406732793092485</v>
      </c>
      <c r="AE32" s="30">
        <f>THG!AE32/THG!$C32-1</f>
        <v>-0.20591435437726857</v>
      </c>
      <c r="AF32" s="30">
        <f>THG!AF32/THG!$C32-1</f>
        <v>-0.22102595017456406</v>
      </c>
      <c r="AG32" s="30">
        <f>THG!AG32/THG!$C32-1</f>
        <v>-0.23068861576058619</v>
      </c>
      <c r="AH32" s="30">
        <f>THG!AH32/THG!$C32-1</f>
        <v>-0.24984936055850193</v>
      </c>
      <c r="AI32" s="30">
        <f>THG!AI32/THG!$C32-1</f>
        <v>-0.26173668725802013</v>
      </c>
      <c r="AJ32" s="30">
        <f>THG!AJ32/THG!$C32-1</f>
        <v>-0.27530997521159706</v>
      </c>
    </row>
    <row r="33" spans="2:36" s="148" customFormat="1" ht="18.75" customHeight="1">
      <c r="B33" s="18" t="s">
        <v>17</v>
      </c>
      <c r="C33" s="33">
        <f>THG!C33/THG!$C33-1</f>
        <v>0</v>
      </c>
      <c r="D33" s="33">
        <f>THG!D33/THG!$C33-1</f>
        <v>-0.14878842145401283</v>
      </c>
      <c r="E33" s="33">
        <f>THG!E33/THG!$C33-1</f>
        <v>-0.19785068461675759</v>
      </c>
      <c r="F33" s="33">
        <f>THG!F33/THG!$C33-1</f>
        <v>-0.1611896450837097</v>
      </c>
      <c r="G33" s="33">
        <f>THG!G33/THG!$C33-1</f>
        <v>-0.16566200061696079</v>
      </c>
      <c r="H33" s="33">
        <f>THG!H33/THG!$C33-1</f>
        <v>-0.14437975809515691</v>
      </c>
      <c r="I33" s="33">
        <f>THG!I33/THG!$C33-1</f>
        <v>-5.305267229276811E-2</v>
      </c>
      <c r="J33" s="33">
        <f>THG!J33/THG!$C33-1</f>
        <v>-0.15432106653073996</v>
      </c>
      <c r="K33" s="33">
        <f>THG!K33/THG!$C33-1</f>
        <v>-0.19847291233361319</v>
      </c>
      <c r="L33" s="33">
        <f>THG!L33/THG!$C33-1</f>
        <v>-0.18870838759662889</v>
      </c>
      <c r="M33" s="33">
        <f>THG!M33/THG!$C33-1</f>
        <v>-0.26418799445119612</v>
      </c>
      <c r="N33" s="33">
        <f>THG!N33/THG!$C33-1</f>
        <v>-0.24348470744739759</v>
      </c>
      <c r="O33" s="33">
        <f>THG!O33/THG!$C33-1</f>
        <v>-0.27005077740335104</v>
      </c>
      <c r="P33" s="33">
        <f>THG!P33/THG!$C33-1</f>
        <v>-0.30162972747796768</v>
      </c>
      <c r="Q33" s="33">
        <f>THG!Q33/THG!$C33-1</f>
        <v>-0.32153760606477388</v>
      </c>
      <c r="R33" s="33">
        <f>THG!R33/THG!$C33-1</f>
        <v>-0.34337911503455776</v>
      </c>
      <c r="S33" s="33">
        <f>THG!S33/THG!$C33-1</f>
        <v>-0.3155045069133916</v>
      </c>
      <c r="T33" s="33">
        <f>THG!T33/THG!$C33-1</f>
        <v>-0.37559331987899758</v>
      </c>
      <c r="U33" s="33">
        <f>THG!U33/THG!$C33-1</f>
        <v>-0.33384676450217743</v>
      </c>
      <c r="V33" s="33">
        <f>THG!V33/THG!$C33-1</f>
        <v>-0.37460147260547838</v>
      </c>
      <c r="W33" s="33">
        <f>THG!W33/THG!$C33-1</f>
        <v>-0.32988561595978949</v>
      </c>
      <c r="X33" s="33">
        <f>THG!X33/THG!$C33-1</f>
        <v>-0.2847307448246017</v>
      </c>
      <c r="Y33" s="33">
        <f>THG!Y33/THG!$C33-1</f>
        <v>-0.3171772448921345</v>
      </c>
      <c r="Z33" s="33">
        <f>THG!Z33/THG!$C33-1</f>
        <v>-0.31223414938086658</v>
      </c>
      <c r="AA33" s="33">
        <f>THG!AA33/THG!$C33-1</f>
        <v>-0.26784812350727394</v>
      </c>
      <c r="AB33" s="33">
        <f>THG!AB33/THG!$C33-1</f>
        <v>-0.29210259092705848</v>
      </c>
      <c r="AC33" s="33">
        <f>THG!AC33/THG!$C33-1</f>
        <v>-0.28285478067545156</v>
      </c>
      <c r="AD33" s="33">
        <f>THG!AD33/THG!$C33-1</f>
        <v>-0.33220267757640232</v>
      </c>
      <c r="AE33" s="33">
        <f>THG!AE33/THG!$C33-1</f>
        <v>-0.33069276906618528</v>
      </c>
      <c r="AF33" s="33">
        <f>THG!AF33/THG!$C33-1</f>
        <v>-0.33771315833996529</v>
      </c>
      <c r="AG33" s="33">
        <f>THG!AG33/THG!$C33-1</f>
        <v>-0.31474732499844371</v>
      </c>
      <c r="AH33" s="33">
        <f>THG!AH33/THG!$C33-1</f>
        <v>-0.30240645559384294</v>
      </c>
      <c r="AI33" s="33">
        <f>THG!AI33/THG!$C33-1</f>
        <v>-0.30493956000169797</v>
      </c>
      <c r="AJ33" s="33">
        <f>THG!AJ33/THG!$C33-1</f>
        <v>-0.30090199269603757</v>
      </c>
    </row>
    <row r="34" spans="2:36" s="148" customFormat="1" ht="18.75" customHeight="1">
      <c r="B34" s="89" t="s">
        <v>28</v>
      </c>
      <c r="C34" s="91">
        <f>THG!C34/THG!$C34-1</f>
        <v>0</v>
      </c>
      <c r="D34" s="91">
        <f>THG!D34/THG!$C34-1</f>
        <v>-0.10858351800998878</v>
      </c>
      <c r="E34" s="91">
        <f>THG!E34/THG!$C34-1</f>
        <v>-0.13119850516163001</v>
      </c>
      <c r="F34" s="91">
        <f>THG!F34/THG!$C34-1</f>
        <v>-0.13039796924649405</v>
      </c>
      <c r="G34" s="91">
        <f>THG!G34/THG!$C34-1</f>
        <v>-0.1240760623696513</v>
      </c>
      <c r="H34" s="91">
        <f>THG!H34/THG!$C34-1</f>
        <v>-0.12266296011167399</v>
      </c>
      <c r="I34" s="91">
        <f>THG!I34/THG!$C34-1</f>
        <v>-0.12191296055836498</v>
      </c>
      <c r="J34" s="91">
        <f>THG!J34/THG!$C34-1</f>
        <v>-0.14690328806781494</v>
      </c>
      <c r="K34" s="91">
        <f>THG!K34/THG!$C34-1</f>
        <v>-0.15171220563048293</v>
      </c>
      <c r="L34" s="91">
        <f>THG!L34/THG!$C34-1</f>
        <v>-0.15767206538074108</v>
      </c>
      <c r="M34" s="91">
        <f>THG!M34/THG!$C34-1</f>
        <v>-0.17164169512934424</v>
      </c>
      <c r="N34" s="91">
        <f>THG!N34/THG!$C34-1</f>
        <v>-0.15894031211045434</v>
      </c>
      <c r="O34" s="91">
        <f>THG!O34/THG!$C34-1</f>
        <v>-0.19212128233674375</v>
      </c>
      <c r="P34" s="91">
        <f>THG!P34/THG!$C34-1</f>
        <v>-0.20219929904701817</v>
      </c>
      <c r="Q34" s="91">
        <f>THG!Q34/THG!$C34-1</f>
        <v>-0.22424851844763316</v>
      </c>
      <c r="R34" s="91">
        <f>THG!R34/THG!$C34-1</f>
        <v>-0.22933259982151544</v>
      </c>
      <c r="S34" s="91">
        <f>THG!S34/THG!$C34-1</f>
        <v>-0.24499206958016762</v>
      </c>
      <c r="T34" s="91">
        <f>THG!T34/THG!$C34-1</f>
        <v>-0.2422099544276235</v>
      </c>
      <c r="U34" s="91">
        <f>THG!U34/THG!$C34-1</f>
        <v>-0.235369034218325</v>
      </c>
      <c r="V34" s="91">
        <f>THG!V34/THG!$C34-1</f>
        <v>-0.2344985715298914</v>
      </c>
      <c r="W34" s="91">
        <f>THG!W34/THG!$C34-1</f>
        <v>-0.23847776781845376</v>
      </c>
      <c r="X34" s="91">
        <f>THG!X34/THG!$C34-1</f>
        <v>-0.2486851802596235</v>
      </c>
      <c r="Y34" s="91">
        <f>THG!Y34/THG!$C34-1</f>
        <v>-0.24846391537823553</v>
      </c>
      <c r="Z34" s="91">
        <f>THG!Z34/THG!$C34-1</f>
        <v>-0.23901897530333549</v>
      </c>
      <c r="AA34" s="91">
        <f>THG!AA34/THG!$C34-1</f>
        <v>-0.23257345906936522</v>
      </c>
      <c r="AB34" s="91">
        <f>THG!AB34/THG!$C34-1</f>
        <v>-0.23304735378291086</v>
      </c>
      <c r="AC34" s="91">
        <f>THG!AC34/THG!$C34-1</f>
        <v>-0.24070223892605747</v>
      </c>
      <c r="AD34" s="91">
        <f>THG!AD34/THG!$C34-1</f>
        <v>-0.24675631398048892</v>
      </c>
      <c r="AE34" s="91">
        <f>THG!AE34/THG!$C34-1</f>
        <v>-0.25843782341282706</v>
      </c>
      <c r="AF34" s="91">
        <f>THG!AF34/THG!$C34-1</f>
        <v>-0.2670464474297215</v>
      </c>
      <c r="AG34" s="91">
        <f>THG!AG34/THG!$C34-1</f>
        <v>-0.27838751429168918</v>
      </c>
      <c r="AH34" s="91">
        <f>THG!AH34/THG!$C34-1</f>
        <v>-0.2927015001395985</v>
      </c>
      <c r="AI34" s="91">
        <f>THG!AI34/THG!$C34-1</f>
        <v>-0.29976047564517116</v>
      </c>
      <c r="AJ34" s="91">
        <f>THG!AJ34/THG!$C34-1</f>
        <v>-0.30792610927222752</v>
      </c>
    </row>
    <row r="35" spans="2:36" s="148" customFormat="1" ht="18.75" customHeight="1">
      <c r="B35" s="18" t="s">
        <v>29</v>
      </c>
      <c r="C35" s="33">
        <f>THG!C35/THG!$C35-1</f>
        <v>0</v>
      </c>
      <c r="D35" s="33">
        <f>THG!D35/THG!$C35-1</f>
        <v>-0.11058860834111384</v>
      </c>
      <c r="E35" s="33">
        <f>THG!E35/THG!$C35-1</f>
        <v>-0.11571767487035955</v>
      </c>
      <c r="F35" s="33">
        <f>THG!F35/THG!$C35-1</f>
        <v>-0.11948919591961149</v>
      </c>
      <c r="G35" s="33">
        <f>THG!G35/THG!$C35-1</f>
        <v>-8.7013302038469797E-2</v>
      </c>
      <c r="H35" s="33">
        <f>THG!H35/THG!$C35-1</f>
        <v>-9.6030578664547561E-2</v>
      </c>
      <c r="I35" s="33">
        <f>THG!I35/THG!$C35-1</f>
        <v>-8.7873022942028256E-2</v>
      </c>
      <c r="J35" s="33">
        <f>THG!J35/THG!$C35-1</f>
        <v>-0.10064347179201383</v>
      </c>
      <c r="K35" s="33">
        <f>THG!K35/THG!$C35-1</f>
        <v>-7.8159334031082661E-2</v>
      </c>
      <c r="L35" s="33">
        <f>THG!L35/THG!$C35-1</f>
        <v>-8.497651051254107E-2</v>
      </c>
      <c r="M35" s="33">
        <f>THG!M35/THG!$C35-1</f>
        <v>-9.0381222094854774E-2</v>
      </c>
      <c r="N35" s="33">
        <f>THG!N35/THG!$C35-1</f>
        <v>-7.8153323162844068E-2</v>
      </c>
      <c r="O35" s="33">
        <f>THG!O35/THG!$C35-1</f>
        <v>-0.10029910407574516</v>
      </c>
      <c r="P35" s="33">
        <f>THG!P35/THG!$C35-1</f>
        <v>-9.5220254046072372E-2</v>
      </c>
      <c r="Q35" s="33">
        <f>THG!Q35/THG!$C35-1</f>
        <v>-0.12311951169740976</v>
      </c>
      <c r="R35" s="33">
        <f>THG!R35/THG!$C35-1</f>
        <v>-0.13032401903258084</v>
      </c>
      <c r="S35" s="33">
        <f>THG!S35/THG!$C35-1</f>
        <v>-0.15024558570560298</v>
      </c>
      <c r="T35" s="33">
        <f>THG!T35/THG!$C35-1</f>
        <v>-0.14820960361074953</v>
      </c>
      <c r="U35" s="33">
        <f>THG!U35/THG!$C35-1</f>
        <v>-0.15408364498907301</v>
      </c>
      <c r="V35" s="33">
        <f>THG!V35/THG!$C35-1</f>
        <v>-0.15554462668407121</v>
      </c>
      <c r="W35" s="33">
        <f>THG!W35/THG!$C35-1</f>
        <v>-0.1868509190186296</v>
      </c>
      <c r="X35" s="33">
        <f>THG!X35/THG!$C35-1</f>
        <v>-0.19310965792572954</v>
      </c>
      <c r="Y35" s="33">
        <f>THG!Y35/THG!$C35-1</f>
        <v>-0.18274706560708476</v>
      </c>
      <c r="Z35" s="33">
        <f>THG!Z35/THG!$C35-1</f>
        <v>-0.17777510253796736</v>
      </c>
      <c r="AA35" s="33">
        <f>THG!AA35/THG!$C35-1</f>
        <v>-0.16573059653588995</v>
      </c>
      <c r="AB35" s="33">
        <f>THG!AB35/THG!$C35-1</f>
        <v>-0.16802378048651989</v>
      </c>
      <c r="AC35" s="33">
        <f>THG!AC35/THG!$C35-1</f>
        <v>-0.16809173552737311</v>
      </c>
      <c r="AD35" s="33">
        <f>THG!AD35/THG!$C35-1</f>
        <v>-0.16586304266553709</v>
      </c>
      <c r="AE35" s="33">
        <f>THG!AE35/THG!$C35-1</f>
        <v>-0.17660723433071746</v>
      </c>
      <c r="AF35" s="33">
        <f>THG!AF35/THG!$C35-1</f>
        <v>-0.17929146774019555</v>
      </c>
      <c r="AG35" s="33">
        <f>THG!AG35/THG!$C35-1</f>
        <v>-0.18722042178267384</v>
      </c>
      <c r="AH35" s="33">
        <f>THG!AH35/THG!$C35-1</f>
        <v>-0.22334525249724646</v>
      </c>
      <c r="AI35" s="33">
        <f>THG!AI35/THG!$C35-1</f>
        <v>-0.25834295854092815</v>
      </c>
      <c r="AJ35" s="33">
        <f>THG!AJ35/THG!$C35-1</f>
        <v>-0.2656806887268498</v>
      </c>
    </row>
    <row r="36" spans="2:36" s="148" customFormat="1" ht="18.75" customHeight="1">
      <c r="B36" s="89" t="s">
        <v>30</v>
      </c>
      <c r="C36" s="91">
        <f>THG!C36/THG!$C36-1</f>
        <v>0</v>
      </c>
      <c r="D36" s="91">
        <f>THG!D36/THG!$C36-1</f>
        <v>-6.7506282265022199E-2</v>
      </c>
      <c r="E36" s="91">
        <f>THG!E36/THG!$C36-1</f>
        <v>-9.6979825142050835E-2</v>
      </c>
      <c r="F36" s="91">
        <f>THG!F36/THG!$C36-1</f>
        <v>-0.12680997520096282</v>
      </c>
      <c r="G36" s="91">
        <f>THG!G36/THG!$C36-1</f>
        <v>-0.14389805633605457</v>
      </c>
      <c r="H36" s="91">
        <f>THG!H36/THG!$C36-1</f>
        <v>-0.14441033403894643</v>
      </c>
      <c r="I36" s="91">
        <f>THG!I36/THG!$C36-1</f>
        <v>-0.13112336626206256</v>
      </c>
      <c r="J36" s="91">
        <f>THG!J36/THG!$C36-1</f>
        <v>-0.14019036545225727</v>
      </c>
      <c r="K36" s="91">
        <f>THG!K36/THG!$C36-1</f>
        <v>-0.12725451138302157</v>
      </c>
      <c r="L36" s="91">
        <f>THG!L36/THG!$C36-1</f>
        <v>-0.10610595412221002</v>
      </c>
      <c r="M36" s="91">
        <f>THG!M36/THG!$C36-1</f>
        <v>-0.11095442280553658</v>
      </c>
      <c r="N36" s="91">
        <f>THG!N36/THG!$C36-1</f>
        <v>-0.11105807524534406</v>
      </c>
      <c r="O36" s="91">
        <f>THG!O36/THG!$C36-1</f>
        <v>-0.13609056314124668</v>
      </c>
      <c r="P36" s="91">
        <f>THG!P36/THG!$C36-1</f>
        <v>-0.12861352596333331</v>
      </c>
      <c r="Q36" s="91">
        <f>THG!Q36/THG!$C36-1</f>
        <v>-0.1444837666784945</v>
      </c>
      <c r="R36" s="91">
        <f>THG!R36/THG!$C36-1</f>
        <v>-0.14213256451938894</v>
      </c>
      <c r="S36" s="91">
        <f>THG!S36/THG!$C36-1</f>
        <v>-0.15799975777812558</v>
      </c>
      <c r="T36" s="91">
        <f>THG!T36/THG!$C36-1</f>
        <v>-0.14923937285982924</v>
      </c>
      <c r="U36" s="91">
        <f>THG!U36/THG!$C36-1</f>
        <v>-0.15925886388753829</v>
      </c>
      <c r="V36" s="91">
        <f>THG!V36/THG!$C36-1</f>
        <v>-0.15376742272335719</v>
      </c>
      <c r="W36" s="91">
        <f>THG!W36/THG!$C36-1</f>
        <v>-0.15186379022875651</v>
      </c>
      <c r="X36" s="91">
        <f>THG!X36/THG!$C36-1</f>
        <v>-0.14089390901742838</v>
      </c>
      <c r="Y36" s="91">
        <f>THG!Y36/THG!$C36-1</f>
        <v>-0.12865884102492553</v>
      </c>
      <c r="Z36" s="91">
        <f>THG!Z36/THG!$C36-1</f>
        <v>-0.12159114217169364</v>
      </c>
      <c r="AA36" s="91">
        <f>THG!AA36/THG!$C36-1</f>
        <v>-0.10624305575261128</v>
      </c>
      <c r="AB36" s="91">
        <f>THG!AB36/THG!$C36-1</f>
        <v>-9.5710942429504953E-2</v>
      </c>
      <c r="AC36" s="91">
        <f>THG!AC36/THG!$C36-1</f>
        <v>-0.10405173014944846</v>
      </c>
      <c r="AD36" s="91">
        <f>THG!AD36/THG!$C36-1</f>
        <v>-0.13054648265775171</v>
      </c>
      <c r="AE36" s="91">
        <f>THG!AE36/THG!$C36-1</f>
        <v>-0.150491128268056</v>
      </c>
      <c r="AF36" s="91">
        <f>THG!AF36/THG!$C36-1</f>
        <v>-0.18604105996232867</v>
      </c>
      <c r="AG36" s="91">
        <f>THG!AG36/THG!$C36-1</f>
        <v>-0.21053884478108575</v>
      </c>
      <c r="AH36" s="91">
        <f>THG!AH36/THG!$C36-1</f>
        <v>-0.24433940698525791</v>
      </c>
      <c r="AI36" s="91">
        <f>THG!AI36/THG!$C36-1</f>
        <v>-0.25811365774348638</v>
      </c>
      <c r="AJ36" s="91">
        <f>THG!AJ36/THG!$C36-1</f>
        <v>-0.28687226529337873</v>
      </c>
    </row>
    <row r="37" spans="2:36" s="148" customFormat="1" ht="18.75" customHeight="1">
      <c r="B37" s="18" t="s">
        <v>31</v>
      </c>
      <c r="C37" s="33">
        <f>THG!C37/THG!$C37-1</f>
        <v>0</v>
      </c>
      <c r="D37" s="33">
        <f>THG!D37/THG!$C37-1</f>
        <v>-9.7014630683270098E-2</v>
      </c>
      <c r="E37" s="33">
        <f>THG!E37/THG!$C37-1</f>
        <v>-0.20501937574466922</v>
      </c>
      <c r="F37" s="33">
        <f>THG!F37/THG!$C37-1</f>
        <v>-0.3339881071910914</v>
      </c>
      <c r="G37" s="33">
        <f>THG!G37/THG!$C37-1</f>
        <v>-0.39786264970161556</v>
      </c>
      <c r="H37" s="33">
        <f>THG!H37/THG!$C37-1</f>
        <v>-0.41830118629012369</v>
      </c>
      <c r="I37" s="33">
        <f>THG!I37/THG!$C37-1</f>
        <v>-0.37258563645798171</v>
      </c>
      <c r="J37" s="33">
        <f>THG!J37/THG!$C37-1</f>
        <v>-0.32723550319721173</v>
      </c>
      <c r="K37" s="33">
        <f>THG!K37/THG!$C37-1</f>
        <v>-0.27807667343860198</v>
      </c>
      <c r="L37" s="33">
        <f>THG!L37/THG!$C37-1</f>
        <v>-0.2204814217189015</v>
      </c>
      <c r="M37" s="33">
        <f>THG!M37/THG!$C37-1</f>
        <v>-0.2293709884569457</v>
      </c>
      <c r="N37" s="33">
        <f>THG!N37/THG!$C37-1</f>
        <v>-0.2298733292192161</v>
      </c>
      <c r="O37" s="33">
        <f>THG!O37/THG!$C37-1</f>
        <v>-0.27631286936548849</v>
      </c>
      <c r="P37" s="33">
        <f>THG!P37/THG!$C37-1</f>
        <v>-0.28716675457855267</v>
      </c>
      <c r="Q37" s="33">
        <f>THG!Q37/THG!$C37-1</f>
        <v>-0.32615214342934973</v>
      </c>
      <c r="R37" s="33">
        <f>THG!R37/THG!$C37-1</f>
        <v>-0.35113318163379315</v>
      </c>
      <c r="S37" s="33">
        <f>THG!S37/THG!$C37-1</f>
        <v>-0.34614034674074567</v>
      </c>
      <c r="T37" s="33">
        <f>THG!T37/THG!$C37-1</f>
        <v>-0.32857897473749165</v>
      </c>
      <c r="U37" s="33">
        <f>THG!U37/THG!$C37-1</f>
        <v>-0.29786042617403274</v>
      </c>
      <c r="V37" s="33">
        <f>THG!V37/THG!$C37-1</f>
        <v>-0.30819935972503698</v>
      </c>
      <c r="W37" s="33">
        <f>THG!W37/THG!$C37-1</f>
        <v>-0.29591164477707688</v>
      </c>
      <c r="X37" s="33">
        <f>THG!X37/THG!$C37-1</f>
        <v>-0.27579215058462159</v>
      </c>
      <c r="Y37" s="33">
        <f>THG!Y37/THG!$C37-1</f>
        <v>-0.23087383790401361</v>
      </c>
      <c r="Z37" s="33">
        <f>THG!Z37/THG!$C37-1</f>
        <v>-0.17067157181804749</v>
      </c>
      <c r="AA37" s="33">
        <f>THG!AA37/THG!$C37-1</f>
        <v>-0.12852363139389544</v>
      </c>
      <c r="AB37" s="33">
        <f>THG!AB37/THG!$C37-1</f>
        <v>-0.13373590108613653</v>
      </c>
      <c r="AC37" s="33">
        <f>THG!AC37/THG!$C37-1</f>
        <v>-0.14465306794006738</v>
      </c>
      <c r="AD37" s="33">
        <f>THG!AD37/THG!$C37-1</f>
        <v>-0.11926213573068456</v>
      </c>
      <c r="AE37" s="33">
        <f>THG!AE37/THG!$C37-1</f>
        <v>-6.9350030541974306E-2</v>
      </c>
      <c r="AF37" s="33">
        <f>THG!AF37/THG!$C37-1</f>
        <v>-7.3259252334885172E-2</v>
      </c>
      <c r="AG37" s="33">
        <f>THG!AG37/THG!$C37-1</f>
        <v>-8.6469003437748104E-2</v>
      </c>
      <c r="AH37" s="33">
        <f>THG!AH37/THG!$C37-1</f>
        <v>-9.8815190046632084E-2</v>
      </c>
      <c r="AI37" s="33">
        <f>THG!AI37/THG!$C37-1</f>
        <v>-8.847827791576901E-2</v>
      </c>
      <c r="AJ37" s="33">
        <f>THG!AJ37/THG!$C37-1</f>
        <v>-0.17960183120898132</v>
      </c>
    </row>
    <row r="38" spans="2:36" s="148" customFormat="1" ht="18.75" customHeight="1">
      <c r="B38" s="89" t="s">
        <v>32</v>
      </c>
      <c r="C38" s="91">
        <f>THG!C38/THG!$C38-1</f>
        <v>0</v>
      </c>
      <c r="D38" s="91">
        <f>THG!D38/THG!$C38-1</f>
        <v>-8.9396044062141411E-2</v>
      </c>
      <c r="E38" s="91">
        <f>THG!E38/THG!$C38-1</f>
        <v>-0.1092465844138979</v>
      </c>
      <c r="F38" s="91">
        <f>THG!F38/THG!$C38-1</f>
        <v>-0.12054614885800607</v>
      </c>
      <c r="G38" s="91">
        <f>THG!G38/THG!$C38-1</f>
        <v>-6.5469211995408338E-2</v>
      </c>
      <c r="H38" s="91">
        <f>THG!H38/THG!$C38-1</f>
        <v>-4.4718262010063903E-2</v>
      </c>
      <c r="I38" s="91">
        <f>THG!I38/THG!$C38-1</f>
        <v>9.9415394848720862E-3</v>
      </c>
      <c r="J38" s="91">
        <f>THG!J38/THG!$C38-1</f>
        <v>3.7095744895321525E-2</v>
      </c>
      <c r="K38" s="91">
        <f>THG!K38/THG!$C38-1</f>
        <v>9.1888681987256415E-2</v>
      </c>
      <c r="L38" s="91">
        <f>THG!L38/THG!$C38-1</f>
        <v>0.14908187928898342</v>
      </c>
      <c r="M38" s="91">
        <f>THG!M38/THG!$C38-1</f>
        <v>0.23569422406318585</v>
      </c>
      <c r="N38" s="91">
        <f>THG!N38/THG!$C38-1</f>
        <v>0.29512017080307262</v>
      </c>
      <c r="O38" s="91">
        <f>THG!O38/THG!$C38-1</f>
        <v>0.33324278511037386</v>
      </c>
      <c r="P38" s="91">
        <f>THG!P38/THG!$C38-1</f>
        <v>0.35438406314825754</v>
      </c>
      <c r="Q38" s="91">
        <f>THG!Q38/THG!$C38-1</f>
        <v>0.32148374719692874</v>
      </c>
      <c r="R38" s="91">
        <f>THG!R38/THG!$C38-1</f>
        <v>0.33561958289938754</v>
      </c>
      <c r="S38" s="91">
        <f>THG!S38/THG!$C38-1</f>
        <v>0.31445047733918208</v>
      </c>
      <c r="T38" s="91">
        <f>THG!T38/THG!$C38-1</f>
        <v>0.34909083189224366</v>
      </c>
      <c r="U38" s="91">
        <f>THG!U38/THG!$C38-1</f>
        <v>0.44715065545741139</v>
      </c>
      <c r="V38" s="91">
        <f>THG!V38/THG!$C38-1</f>
        <v>0.40991415676290677</v>
      </c>
      <c r="W38" s="91">
        <f>THG!W38/THG!$C38-1</f>
        <v>0.48074393127835235</v>
      </c>
      <c r="X38" s="91">
        <f>THG!X38/THG!$C38-1</f>
        <v>0.36256699162433592</v>
      </c>
      <c r="Y38" s="91">
        <f>THG!Y38/THG!$C38-1</f>
        <v>0.43731117094657024</v>
      </c>
      <c r="Z38" s="91">
        <f>THG!Z38/THG!$C38-1</f>
        <v>0.40115394360804868</v>
      </c>
      <c r="AA38" s="91">
        <f>THG!AA38/THG!$C38-1</f>
        <v>0.56189335147414177</v>
      </c>
      <c r="AB38" s="91">
        <f>THG!AB38/THG!$C38-1</f>
        <v>0.64895639298244157</v>
      </c>
      <c r="AC38" s="91">
        <f>THG!AC38/THG!$C38-1</f>
        <v>0.69822147461053774</v>
      </c>
      <c r="AD38" s="91">
        <f>THG!AD38/THG!$C38-1</f>
        <v>0.49910463963469476</v>
      </c>
      <c r="AE38" s="91">
        <f>THG!AE38/THG!$C38-1</f>
        <v>0.26094524520180729</v>
      </c>
      <c r="AF38" s="91">
        <f>THG!AF38/THG!$C38-1</f>
        <v>3.6980615342180778E-2</v>
      </c>
      <c r="AG38" s="91">
        <f>THG!AG38/THG!$C38-1</f>
        <v>-9.735920404234244E-2</v>
      </c>
      <c r="AH38" s="91">
        <f>THG!AH38/THG!$C38-1</f>
        <v>-0.17229544783237527</v>
      </c>
      <c r="AI38" s="91">
        <f>THG!AI38/THG!$C38-1</f>
        <v>-0.2255496866311486</v>
      </c>
      <c r="AJ38" s="91">
        <f>THG!AJ38/THG!$C38-1</f>
        <v>-0.24982183406839265</v>
      </c>
    </row>
    <row r="39" spans="2:36" s="148" customFormat="1" ht="18.75" customHeight="1">
      <c r="B39" s="18" t="s">
        <v>33</v>
      </c>
      <c r="C39" s="33">
        <f>THG!C39/THG!$C39-1</f>
        <v>0</v>
      </c>
      <c r="D39" s="33">
        <f>THG!D39/THG!$C39-1</f>
        <v>-7.2095561165556155E-2</v>
      </c>
      <c r="E39" s="33">
        <f>THG!E39/THG!$C39-1</f>
        <v>-0.12072140590589142</v>
      </c>
      <c r="F39" s="33">
        <f>THG!F39/THG!$C39-1</f>
        <v>-0.18659453123100578</v>
      </c>
      <c r="G39" s="33">
        <f>THG!G39/THG!$C39-1</f>
        <v>-0.21228595598404865</v>
      </c>
      <c r="H39" s="33">
        <f>THG!H39/THG!$C39-1</f>
        <v>-0.23695321273538417</v>
      </c>
      <c r="I39" s="33">
        <f>THG!I39/THG!$C39-1</f>
        <v>-0.23474335480419706</v>
      </c>
      <c r="J39" s="33">
        <f>THG!J39/THG!$C39-1</f>
        <v>-0.26056223530457434</v>
      </c>
      <c r="K39" s="33">
        <f>THG!K39/THG!$C39-1</f>
        <v>-0.27396394650987976</v>
      </c>
      <c r="L39" s="33">
        <f>THG!L39/THG!$C39-1</f>
        <v>-0.26028904929433483</v>
      </c>
      <c r="M39" s="33">
        <f>THG!M39/THG!$C39-1</f>
        <v>-0.28174986965097626</v>
      </c>
      <c r="N39" s="33">
        <f>THG!N39/THG!$C39-1</f>
        <v>-0.31625318963478388</v>
      </c>
      <c r="O39" s="33">
        <f>THG!O39/THG!$C39-1</f>
        <v>-0.3734960159660724</v>
      </c>
      <c r="P39" s="33">
        <f>THG!P39/THG!$C39-1</f>
        <v>-0.38844643109205335</v>
      </c>
      <c r="Q39" s="33">
        <f>THG!Q39/THG!$C39-1</f>
        <v>-0.39312568584907759</v>
      </c>
      <c r="R39" s="33">
        <f>THG!R39/THG!$C39-1</f>
        <v>-0.39752395624409764</v>
      </c>
      <c r="S39" s="33">
        <f>THG!S39/THG!$C39-1</f>
        <v>-0.4401741168365888</v>
      </c>
      <c r="T39" s="33">
        <f>THG!T39/THG!$C39-1</f>
        <v>-0.44575529971484429</v>
      </c>
      <c r="U39" s="33">
        <f>THG!U39/THG!$C39-1</f>
        <v>-0.48921697628779925</v>
      </c>
      <c r="V39" s="33">
        <f>THG!V39/THG!$C39-1</f>
        <v>-0.47640257844973732</v>
      </c>
      <c r="W39" s="33">
        <f>THG!W39/THG!$C39-1</f>
        <v>-0.4960556433880362</v>
      </c>
      <c r="X39" s="33">
        <f>THG!X39/THG!$C39-1</f>
        <v>-0.48260421769023398</v>
      </c>
      <c r="Y39" s="33">
        <f>THG!Y39/THG!$C39-1</f>
        <v>-0.50256458642774149</v>
      </c>
      <c r="Z39" s="33">
        <f>THG!Z39/THG!$C39-1</f>
        <v>-0.52925956300912946</v>
      </c>
      <c r="AA39" s="33">
        <f>THG!AA39/THG!$C39-1</f>
        <v>-0.53722338604984787</v>
      </c>
      <c r="AB39" s="33">
        <f>THG!AB39/THG!$C39-1</f>
        <v>-0.54809648169560421</v>
      </c>
      <c r="AC39" s="33">
        <f>THG!AC39/THG!$C39-1</f>
        <v>-0.55780737922999979</v>
      </c>
      <c r="AD39" s="33">
        <f>THG!AD39/THG!$C39-1</f>
        <v>-0.5826473228854735</v>
      </c>
      <c r="AE39" s="33">
        <f>THG!AE39/THG!$C39-1</f>
        <v>-0.60287965914075869</v>
      </c>
      <c r="AF39" s="33">
        <f>THG!AF39/THG!$C39-1</f>
        <v>-0.61951500564479645</v>
      </c>
      <c r="AG39" s="33">
        <f>THG!AG39/THG!$C39-1</f>
        <v>-0.63667259801854403</v>
      </c>
      <c r="AH39" s="33">
        <f>THG!AH39/THG!$C39-1</f>
        <v>-0.6560912250069304</v>
      </c>
      <c r="AI39" s="33">
        <f>THG!AI39/THG!$C39-1</f>
        <v>-0.67731395193627042</v>
      </c>
      <c r="AJ39" s="33">
        <f>THG!AJ39/THG!$C39-1</f>
        <v>-0.71861451023825562</v>
      </c>
    </row>
    <row r="40" spans="2:36" s="148" customFormat="1" ht="18.75" customHeight="1">
      <c r="B40" s="89" t="s">
        <v>34</v>
      </c>
      <c r="C40" s="91">
        <f>THG!C40/THG!$C40-1</f>
        <v>0</v>
      </c>
      <c r="D40" s="91">
        <f>THG!D40/THG!$C40-1</f>
        <v>1.4178592747180048</v>
      </c>
      <c r="E40" s="91">
        <f>THG!E40/THG!$C40-1</f>
        <v>2.2567284576410378</v>
      </c>
      <c r="F40" s="91">
        <f>THG!F40/THG!$C40-1</f>
        <v>3.2290028829617103</v>
      </c>
      <c r="G40" s="91">
        <f>THG!G40/THG!$C40-1</f>
        <v>4.1924555345219838</v>
      </c>
      <c r="H40" s="91">
        <f>THG!H40/THG!$C40-1</f>
        <v>11.573585843381204</v>
      </c>
      <c r="I40" s="91">
        <f>THG!I40/THG!$C40-1</f>
        <v>19.861457401051055</v>
      </c>
      <c r="J40" s="91">
        <f>THG!J40/THG!$C40-1</f>
        <v>25.304788635518683</v>
      </c>
      <c r="K40" s="91">
        <f>THG!K40/THG!$C40-1</f>
        <v>58.260935590036283</v>
      </c>
      <c r="L40" s="91">
        <f>THG!L40/THG!$C40-1</f>
        <v>66.2211412651437</v>
      </c>
      <c r="M40" s="91">
        <f>THG!M40/THG!$C40-1</f>
        <v>105.51358319003958</v>
      </c>
      <c r="N40" s="91">
        <f>THG!N40/THG!$C40-1</f>
        <v>149.87758159805108</v>
      </c>
      <c r="O40" s="91">
        <f>THG!O40/THG!$C40-1</f>
        <v>215.47299598427776</v>
      </c>
      <c r="P40" s="91">
        <f>THG!P40/THG!$C40-1</f>
        <v>254.14609757169973</v>
      </c>
      <c r="Q40" s="91">
        <f>THG!Q40/THG!$C40-1</f>
        <v>328.15301840970841</v>
      </c>
      <c r="R40" s="91">
        <f>THG!R40/THG!$C40-1</f>
        <v>869.78652578345282</v>
      </c>
      <c r="S40" s="91">
        <f>THG!S40/THG!$C40-1</f>
        <v>1188.7667158494303</v>
      </c>
      <c r="T40" s="91">
        <f>THG!T40/THG!$C40-1</f>
        <v>1579.4075975484502</v>
      </c>
      <c r="U40" s="91">
        <f>THG!U40/THG!$C40-1</f>
        <v>1789.9740161125767</v>
      </c>
      <c r="V40" s="91">
        <f>THG!V40/THG!$C40-1</f>
        <v>2230.693309719185</v>
      </c>
      <c r="W40" s="91">
        <f>THG!W40/THG!$C40-1</f>
        <v>2724.262986154491</v>
      </c>
      <c r="X40" s="91">
        <f>THG!X40/THG!$C40-1</f>
        <v>3293.37753848088</v>
      </c>
      <c r="Y40" s="91">
        <f>THG!Y40/THG!$C40-1</f>
        <v>3346.0267781747057</v>
      </c>
      <c r="Z40" s="91">
        <f>THG!Z40/THG!$C40-1</f>
        <v>4013.267071741785</v>
      </c>
      <c r="AA40" s="91">
        <f>THG!AA40/THG!$C40-1</f>
        <v>4157.2461039537729</v>
      </c>
      <c r="AB40" s="91">
        <f>THG!AB40/THG!$C40-1</f>
        <v>4273.9123322354262</v>
      </c>
      <c r="AC40" s="91">
        <f>THG!AC40/THG!$C40-1</f>
        <v>4207.0739804714522</v>
      </c>
      <c r="AD40" s="91">
        <f>THG!AD40/THG!$C40-1</f>
        <v>4098.3916624191015</v>
      </c>
      <c r="AE40" s="91">
        <f>THG!AE40/THG!$C40-1</f>
        <v>3996.8237376123525</v>
      </c>
      <c r="AF40" s="91">
        <f>THG!AF40/THG!$C40-1</f>
        <v>3956.095238831158</v>
      </c>
      <c r="AG40" s="91">
        <f>THG!AG40/THG!$C40-1</f>
        <v>3999.1575413315572</v>
      </c>
      <c r="AH40" s="91">
        <f>THG!AH40/THG!$C40-1</f>
        <v>3876.5613340954555</v>
      </c>
      <c r="AI40" s="91">
        <f>THG!AI40/THG!$C40-1</f>
        <v>3876.5613340954555</v>
      </c>
      <c r="AJ40" s="91">
        <f>THG!AJ40/THG!$C40-1</f>
        <v>3876.5618501310055</v>
      </c>
    </row>
    <row r="41" spans="2:36" s="148" customFormat="1" ht="18.75" customHeight="1">
      <c r="B41" s="18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</row>
    <row r="42" spans="2:36" s="10" customFormat="1" ht="18.75" customHeight="1">
      <c r="B42" s="151" t="s">
        <v>15</v>
      </c>
      <c r="C42" s="30">
        <f>THG!C42/THG!$C42-1</f>
        <v>0</v>
      </c>
      <c r="D42" s="30">
        <f>THG!D42/THG!$C42-1</f>
        <v>3.7271344239769411E-2</v>
      </c>
      <c r="E42" s="30">
        <f>THG!E42/THG!$C42-1</f>
        <v>5.1613622043422014E-2</v>
      </c>
      <c r="F42" s="30">
        <f>THG!F42/THG!$C42-1</f>
        <v>4.4902770131382885E-2</v>
      </c>
      <c r="G42" s="30">
        <f>THG!G42/THG!$C42-1</f>
        <v>1.8952554184766823E-2</v>
      </c>
      <c r="H42" s="30">
        <f>THG!H42/THG!$C42-1</f>
        <v>-1.1535068698530826E-2</v>
      </c>
      <c r="I42" s="30">
        <f>THG!I42/THG!$C42-1</f>
        <v>-5.4626733732333621E-2</v>
      </c>
      <c r="J42" s="30">
        <f>THG!J42/THG!$C42-1</f>
        <v>-0.13409047523828588</v>
      </c>
      <c r="K42" s="30">
        <f>THG!K42/THG!$C42-1</f>
        <v>-0.19490284623796517</v>
      </c>
      <c r="L42" s="30">
        <f>THG!L42/THG!$C42-1</f>
        <v>-0.24272964402149333</v>
      </c>
      <c r="M42" s="30">
        <f>THG!M42/THG!$C42-1</f>
        <v>-0.28786461436221855</v>
      </c>
      <c r="N42" s="30">
        <f>THG!N42/THG!$C42-1</f>
        <v>-0.33610845903949982</v>
      </c>
      <c r="O42" s="30">
        <f>THG!O42/THG!$C42-1</f>
        <v>-0.37754820608208128</v>
      </c>
      <c r="P42" s="30">
        <f>THG!P42/THG!$C42-1</f>
        <v>-0.420553238953422</v>
      </c>
      <c r="Q42" s="30">
        <f>THG!Q42/THG!$C42-1</f>
        <v>-0.48251977499964283</v>
      </c>
      <c r="R42" s="30">
        <f>THG!R42/THG!$C42-1</f>
        <v>-0.52245954847396836</v>
      </c>
      <c r="S42" s="30">
        <f>THG!S42/THG!$C42-1</f>
        <v>-0.57236529263751124</v>
      </c>
      <c r="T42" s="30">
        <f>THG!T42/THG!$C42-1</f>
        <v>-0.60900518573798224</v>
      </c>
      <c r="U42" s="30">
        <f>THG!U42/THG!$C42-1</f>
        <v>-0.64265886629468205</v>
      </c>
      <c r="V42" s="30">
        <f>THG!V42/THG!$C42-1</f>
        <v>-0.67622331005904912</v>
      </c>
      <c r="W42" s="30">
        <f>THG!W42/THG!$C42-1</f>
        <v>-0.70640991357501393</v>
      </c>
      <c r="X42" s="30">
        <f>THG!X42/THG!$C42-1</f>
        <v>-0.72766555517140452</v>
      </c>
      <c r="Y42" s="30">
        <f>THG!Y42/THG!$C42-1</f>
        <v>-0.74755372140703713</v>
      </c>
      <c r="Z42" s="30">
        <f>THG!Z42/THG!$C42-1</f>
        <v>-0.76671597536637326</v>
      </c>
      <c r="AA42" s="30">
        <f>THG!AA42/THG!$C42-1</f>
        <v>-0.78177704107558987</v>
      </c>
      <c r="AB42" s="30">
        <f>THG!AB42/THG!$C42-1</f>
        <v>-0.79668002731055998</v>
      </c>
      <c r="AC42" s="30">
        <f>THG!AC42/THG!$C42-1</f>
        <v>-0.80966244748305394</v>
      </c>
      <c r="AD42" s="30">
        <f>THG!AD42/THG!$C42-1</f>
        <v>-0.81877877371515284</v>
      </c>
      <c r="AE42" s="30">
        <f>THG!AE42/THG!$C42-1</f>
        <v>-0.82828055882888274</v>
      </c>
      <c r="AF42" s="30">
        <f>THG!AF42/THG!$C42-1</f>
        <v>-0.84092301093367205</v>
      </c>
      <c r="AG42" s="30">
        <f>THG!AG42/THG!$C42-1</f>
        <v>-0.85260035126810396</v>
      </c>
      <c r="AH42" s="30">
        <f>THG!AH42/THG!$C42-1</f>
        <v>-0.86023359043464642</v>
      </c>
      <c r="AI42" s="30">
        <f>THG!AI42/THG!$C42-1</f>
        <v>-0.86367000887440415</v>
      </c>
      <c r="AJ42" s="30">
        <f>THG!AJ42/THG!$C42-1</f>
        <v>-0.86713981726698186</v>
      </c>
    </row>
    <row r="43" spans="2:36" s="148" customFormat="1" ht="18.75" customHeight="1">
      <c r="B43" s="18" t="s">
        <v>18</v>
      </c>
      <c r="C43" s="33">
        <f>THG!C43/THG!$C43-1</f>
        <v>0</v>
      </c>
      <c r="D43" s="33">
        <f>THG!D43/THG!$C43-1</f>
        <v>5.7305088841859808E-2</v>
      </c>
      <c r="E43" s="33">
        <f>THG!E43/THG!$C43-1</f>
        <v>8.2730852943590172E-2</v>
      </c>
      <c r="F43" s="33">
        <f>THG!F43/THG!$C43-1</f>
        <v>7.9668950106869252E-2</v>
      </c>
      <c r="G43" s="33">
        <f>THG!G43/THG!$C43-1</f>
        <v>5.4356115787658865E-2</v>
      </c>
      <c r="H43" s="33">
        <f>THG!H43/THG!$C43-1</f>
        <v>1.7905393451126628E-2</v>
      </c>
      <c r="I43" s="33">
        <f>THG!I43/THG!$C43-1</f>
        <v>-3.0416507623889699E-2</v>
      </c>
      <c r="J43" s="33">
        <f>THG!J43/THG!$C43-1</f>
        <v>-0.11828566567213183</v>
      </c>
      <c r="K43" s="33">
        <f>THG!K43/THG!$C43-1</f>
        <v>-0.18547662767577711</v>
      </c>
      <c r="L43" s="33">
        <f>THG!L43/THG!$C43-1</f>
        <v>-0.24087621465391917</v>
      </c>
      <c r="M43" s="33">
        <f>THG!M43/THG!$C43-1</f>
        <v>-0.2936091530341598</v>
      </c>
      <c r="N43" s="33">
        <f>THG!N43/THG!$C43-1</f>
        <v>-0.34773715066112865</v>
      </c>
      <c r="O43" s="33">
        <f>THG!O43/THG!$C43-1</f>
        <v>-0.39664854520089832</v>
      </c>
      <c r="P43" s="33">
        <f>THG!P43/THG!$C43-1</f>
        <v>-0.444272540219942</v>
      </c>
      <c r="Q43" s="33">
        <f>THG!Q43/THG!$C43-1</f>
        <v>-0.51349623830894431</v>
      </c>
      <c r="R43" s="33">
        <f>THG!R43/THG!$C43-1</f>
        <v>-0.56009558376792479</v>
      </c>
      <c r="S43" s="33">
        <f>THG!S43/THG!$C43-1</f>
        <v>-0.60982233133748776</v>
      </c>
      <c r="T43" s="33">
        <f>THG!T43/THG!$C43-1</f>
        <v>-0.65127659590486497</v>
      </c>
      <c r="U43" s="33">
        <f>THG!U43/THG!$C43-1</f>
        <v>-0.68773258829791484</v>
      </c>
      <c r="V43" s="33">
        <f>THG!V43/THG!$C43-1</f>
        <v>-0.72487218230781791</v>
      </c>
      <c r="W43" s="33">
        <f>THG!W43/THG!$C43-1</f>
        <v>-0.75759923328206324</v>
      </c>
      <c r="X43" s="33">
        <f>THG!X43/THG!$C43-1</f>
        <v>-0.7830799565446197</v>
      </c>
      <c r="Y43" s="33">
        <f>THG!Y43/THG!$C43-1</f>
        <v>-0.80551232854435773</v>
      </c>
      <c r="Z43" s="33">
        <f>THG!Z43/THG!$C43-1</f>
        <v>-0.82600080255432107</v>
      </c>
      <c r="AA43" s="33">
        <f>THG!AA43/THG!$C43-1</f>
        <v>-0.84414033708787217</v>
      </c>
      <c r="AB43" s="33">
        <f>THG!AB43/THG!$C43-1</f>
        <v>-0.86040147290551017</v>
      </c>
      <c r="AC43" s="33">
        <f>THG!AC43/THG!$C43-1</f>
        <v>-0.87477743422028387</v>
      </c>
      <c r="AD43" s="33">
        <f>THG!AD43/THG!$C43-1</f>
        <v>-0.88480785750369473</v>
      </c>
      <c r="AE43" s="33">
        <f>THG!AE43/THG!$C43-1</f>
        <v>-0.89393785398781411</v>
      </c>
      <c r="AF43" s="33">
        <f>THG!AF43/THG!$C43-1</f>
        <v>-0.90786209617250857</v>
      </c>
      <c r="AG43" s="33">
        <f>THG!AG43/THG!$C43-1</f>
        <v>-0.92005926554986639</v>
      </c>
      <c r="AH43" s="33">
        <f>THG!AH43/THG!$C43-1</f>
        <v>-0.93075823314579464</v>
      </c>
      <c r="AI43" s="33">
        <f>THG!AI43/THG!$C43-1</f>
        <v>-0.93614648950242385</v>
      </c>
      <c r="AJ43" s="33">
        <f>THG!AJ43/THG!$C43-1</f>
        <v>-0.94104990065943461</v>
      </c>
    </row>
    <row r="44" spans="2:36" s="148" customFormat="1" ht="18.75" customHeight="1">
      <c r="B44" s="89" t="s">
        <v>70</v>
      </c>
      <c r="C44" s="91">
        <f>THG!C44/THG!$C44-1</f>
        <v>0</v>
      </c>
      <c r="D44" s="91">
        <f>THG!D44/THG!$C44-1</f>
        <v>0.19405940594059401</v>
      </c>
      <c r="E44" s="91">
        <f>THG!E44/THG!$C44-1</f>
        <v>0.38811881188118846</v>
      </c>
      <c r="F44" s="91">
        <f>THG!F44/THG!$C44-1</f>
        <v>0.58217821782178247</v>
      </c>
      <c r="G44" s="91">
        <f>THG!G44/THG!$C44-1</f>
        <v>1.4968316831683164</v>
      </c>
      <c r="H44" s="91">
        <f>THG!H44/THG!$C44-1</f>
        <v>2.4114191419141919</v>
      </c>
      <c r="I44" s="91">
        <f>THG!I44/THG!$C44-1</f>
        <v>3.326072607260727</v>
      </c>
      <c r="J44" s="91">
        <f>THG!J44/THG!$C44-1</f>
        <v>3.7617161716171621</v>
      </c>
      <c r="K44" s="91">
        <f>THG!K44/THG!$C44-1</f>
        <v>4.2472205605153794</v>
      </c>
      <c r="L44" s="91">
        <f>THG!L44/THG!$C44-1</f>
        <v>5.0879724741660715</v>
      </c>
      <c r="M44" s="91">
        <f>THG!M44/THG!$C44-1</f>
        <v>6.0063034627693881</v>
      </c>
      <c r="N44" s="91">
        <f>THG!N44/THG!$C44-1</f>
        <v>6.1629771082885814</v>
      </c>
      <c r="O44" s="91">
        <f>THG!O44/THG!$C44-1</f>
        <v>7.564764314315882</v>
      </c>
      <c r="P44" s="91">
        <f>THG!P44/THG!$C44-1</f>
        <v>7.6477151262122476</v>
      </c>
      <c r="Q44" s="91">
        <f>THG!Q44/THG!$C44-1</f>
        <v>7.8371083771211278</v>
      </c>
      <c r="R44" s="91">
        <f>THG!R44/THG!$C44-1</f>
        <v>7.7452332666437105</v>
      </c>
      <c r="S44" s="91">
        <f>THG!S44/THG!$C44-1</f>
        <v>7.9135027420534527</v>
      </c>
      <c r="T44" s="91">
        <f>THG!T44/THG!$C44-1</f>
        <v>8.5378746785285031</v>
      </c>
      <c r="U44" s="91">
        <f>THG!U44/THG!$C44-1</f>
        <v>8.3994845767991588</v>
      </c>
      <c r="V44" s="91">
        <f>THG!V44/THG!$C44-1</f>
        <v>8.6470131428204624</v>
      </c>
      <c r="W44" s="91">
        <f>THG!W44/THG!$C44-1</f>
        <v>8.5859935157068463</v>
      </c>
      <c r="X44" s="91">
        <f>THG!X44/THG!$C44-1</f>
        <v>9.7370028690135477</v>
      </c>
      <c r="Y44" s="91">
        <f>THG!Y44/THG!$C44-1</f>
        <v>10.195810512928269</v>
      </c>
      <c r="Z44" s="91">
        <f>THG!Z44/THG!$C44-1</f>
        <v>10.117636107387687</v>
      </c>
      <c r="AA44" s="91">
        <f>THG!AA44/THG!$C44-1</f>
        <v>11.028626595341338</v>
      </c>
      <c r="AB44" s="91">
        <f>THG!AB44/THG!$C44-1</f>
        <v>11.051993399972364</v>
      </c>
      <c r="AC44" s="91">
        <f>THG!AC44/THG!$C44-1</f>
        <v>11.361670409064477</v>
      </c>
      <c r="AD44" s="91">
        <f>THG!AD44/THG!$C44-1</f>
        <v>11.557385589665607</v>
      </c>
      <c r="AE44" s="91">
        <f>THG!AE44/THG!$C44-1</f>
        <v>11.184959602025165</v>
      </c>
      <c r="AF44" s="91">
        <f>THG!AF44/THG!$C44-1</f>
        <v>11.413777102343751</v>
      </c>
      <c r="AG44" s="91">
        <f>THG!AG44/THG!$C44-1</f>
        <v>11.392341760764177</v>
      </c>
      <c r="AH44" s="91">
        <f>THG!AH44/THG!$C44-1</f>
        <v>12.383449494705149</v>
      </c>
      <c r="AI44" s="91">
        <f>THG!AI44/THG!$C44-1</f>
        <v>12.782968127798696</v>
      </c>
      <c r="AJ44" s="91">
        <f>THG!AJ44/THG!$C44-1</f>
        <v>13.182420754291584</v>
      </c>
    </row>
    <row r="45" spans="2:36" s="148" customFormat="1" ht="18.75" customHeight="1">
      <c r="B45" s="18" t="s">
        <v>19</v>
      </c>
      <c r="C45" s="33">
        <f>THG!C45/THG!$C45-1</f>
        <v>0</v>
      </c>
      <c r="D45" s="33">
        <f>THG!D45/THG!$C45-1</f>
        <v>-0.14097502714541821</v>
      </c>
      <c r="E45" s="33">
        <f>THG!E45/THG!$C45-1</f>
        <v>-0.22697566011051473</v>
      </c>
      <c r="F45" s="33">
        <f>THG!F45/THG!$C45-1</f>
        <v>-0.26935620849021913</v>
      </c>
      <c r="G45" s="33">
        <f>THG!G45/THG!$C45-1</f>
        <v>-0.31838375174580169</v>
      </c>
      <c r="H45" s="33">
        <f>THG!H45/THG!$C45-1</f>
        <v>-0.31672460345803877</v>
      </c>
      <c r="I45" s="33">
        <f>THG!I45/THG!$C45-1</f>
        <v>-0.33450839285848188</v>
      </c>
      <c r="J45" s="33">
        <f>THG!J45/THG!$C45-1</f>
        <v>-0.35283040856182291</v>
      </c>
      <c r="K45" s="33">
        <f>THG!K45/THG!$C45-1</f>
        <v>-0.37100928091218766</v>
      </c>
      <c r="L45" s="33">
        <f>THG!L45/THG!$C45-1</f>
        <v>-0.37230818093697704</v>
      </c>
      <c r="M45" s="33">
        <f>THG!M45/THG!$C45-1</f>
        <v>-0.37376083386119774</v>
      </c>
      <c r="N45" s="33">
        <f>THG!N45/THG!$C45-1</f>
        <v>-0.37648214141505232</v>
      </c>
      <c r="O45" s="33">
        <f>THG!O45/THG!$C45-1</f>
        <v>-0.38348209897697039</v>
      </c>
      <c r="P45" s="33">
        <f>THG!P45/THG!$C45-1</f>
        <v>-0.39070241210164225</v>
      </c>
      <c r="Q45" s="33">
        <f>THG!Q45/THG!$C45-1</f>
        <v>-0.39754925362304594</v>
      </c>
      <c r="R45" s="33">
        <f>THG!R45/THG!$C45-1</f>
        <v>-0.40322567953883048</v>
      </c>
      <c r="S45" s="33">
        <f>THG!S45/THG!$C45-1</f>
        <v>-0.41006573431285087</v>
      </c>
      <c r="T45" s="33">
        <f>THG!T45/THG!$C45-1</f>
        <v>-0.41695478551282317</v>
      </c>
      <c r="U45" s="33">
        <f>THG!U45/THG!$C45-1</f>
        <v>-0.42456720448919183</v>
      </c>
      <c r="V45" s="33">
        <f>THG!V45/THG!$C45-1</f>
        <v>-0.4322474996882204</v>
      </c>
      <c r="W45" s="33">
        <f>THG!W45/THG!$C45-1</f>
        <v>-0.43985625511814275</v>
      </c>
      <c r="X45" s="33">
        <f>THG!X45/THG!$C45-1</f>
        <v>-0.44660451664774359</v>
      </c>
      <c r="Y45" s="33">
        <f>THG!Y45/THG!$C45-1</f>
        <v>-0.452701436594105</v>
      </c>
      <c r="Z45" s="33">
        <f>THG!Z45/THG!$C45-1</f>
        <v>-0.45895607744606159</v>
      </c>
      <c r="AA45" s="33">
        <f>THG!AA45/THG!$C45-1</f>
        <v>-0.46438760704451032</v>
      </c>
      <c r="AB45" s="33">
        <f>THG!AB45/THG!$C45-1</f>
        <v>-0.46789071614529121</v>
      </c>
      <c r="AC45" s="33">
        <f>THG!AC45/THG!$C45-1</f>
        <v>-0.47437107339472451</v>
      </c>
      <c r="AD45" s="33">
        <f>THG!AD45/THG!$C45-1</f>
        <v>-0.47904073624404131</v>
      </c>
      <c r="AE45" s="33">
        <f>THG!AE45/THG!$C45-1</f>
        <v>-0.48493679590616334</v>
      </c>
      <c r="AF45" s="33">
        <f>THG!AF45/THG!$C45-1</f>
        <v>-0.49079913679124354</v>
      </c>
      <c r="AG45" s="33">
        <f>THG!AG45/THG!$C45-1</f>
        <v>-0.49761175869480356</v>
      </c>
      <c r="AH45" s="33">
        <f>THG!AH45/THG!$C45-1</f>
        <v>-0.49681336231109252</v>
      </c>
      <c r="AI45" s="33">
        <f>THG!AI45/THG!$C45-1</f>
        <v>-0.49048248625304869</v>
      </c>
      <c r="AJ45" s="33">
        <f>THG!AJ45/THG!$C45-1</f>
        <v>-0.48871983547236197</v>
      </c>
    </row>
    <row r="46" spans="2:36" s="148" customFormat="1" ht="18.75" customHeight="1">
      <c r="B46" s="89" t="s">
        <v>27</v>
      </c>
      <c r="C46" s="91" t="s">
        <v>26</v>
      </c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</row>
    <row r="47" spans="2:36" s="148" customFormat="1" ht="18.75" customHeight="1">
      <c r="B47" s="18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</row>
    <row r="48" spans="2:36" s="10" customFormat="1" ht="18.75" customHeight="1">
      <c r="B48" s="151" t="s">
        <v>122</v>
      </c>
      <c r="C48" s="30">
        <f>THG!C48/THG!$C48-1</f>
        <v>0</v>
      </c>
      <c r="D48" s="30">
        <f>THG!D48/THG!$C48-1</f>
        <v>-1.7704392825753295</v>
      </c>
      <c r="E48" s="30">
        <f>THG!E48/THG!$C48-1</f>
        <v>-1.951344721203903</v>
      </c>
      <c r="F48" s="30">
        <f>THG!F48/THG!$C48-1</f>
        <v>-1.9365175169674944</v>
      </c>
      <c r="G48" s="30">
        <f>THG!G48/THG!$C48-1</f>
        <v>-1.7690680167151183</v>
      </c>
      <c r="H48" s="30">
        <f>THG!H48/THG!$C48-1</f>
        <v>-1.5685413324356301</v>
      </c>
      <c r="I48" s="30">
        <f>THG!I48/THG!$C48-1</f>
        <v>-1.6745111865561908</v>
      </c>
      <c r="J48" s="30">
        <f>THG!J48/THG!$C48-1</f>
        <v>-1.6541003581430074</v>
      </c>
      <c r="K48" s="30">
        <f>THG!K48/THG!$C48-1</f>
        <v>-1.6327538010670213</v>
      </c>
      <c r="L48" s="30">
        <f>THG!L48/THG!$C48-1</f>
        <v>-1.7320858069059448</v>
      </c>
      <c r="M48" s="30">
        <f>THG!M48/THG!$C48-1</f>
        <v>-1.1173724081863992</v>
      </c>
      <c r="N48" s="30">
        <f>THG!N48/THG!$C48-1</f>
        <v>-1.3991354383487455</v>
      </c>
      <c r="O48" s="30">
        <f>THG!O48/THG!$C48-1</f>
        <v>-0.39823299341938045</v>
      </c>
      <c r="P48" s="30">
        <f>THG!P48/THG!$C48-1</f>
        <v>-0.51738598831669558</v>
      </c>
      <c r="Q48" s="30">
        <f>THG!Q48/THG!$C48-1</f>
        <v>-0.62106432577372073</v>
      </c>
      <c r="R48" s="30">
        <f>THG!R48/THG!$C48-1</f>
        <v>-0.73041185137870279</v>
      </c>
      <c r="S48" s="30">
        <f>THG!S48/THG!$C48-1</f>
        <v>-0.93274022402674128</v>
      </c>
      <c r="T48" s="30">
        <f>THG!T48/THG!$C48-1</f>
        <v>-0.82103478216391779</v>
      </c>
      <c r="U48" s="30">
        <f>THG!U48/THG!$C48-1</f>
        <v>-1.1820990365597948</v>
      </c>
      <c r="V48" s="30">
        <f>THG!V48/THG!$C48-1</f>
        <v>-1.3206548085123138</v>
      </c>
      <c r="W48" s="30">
        <f>THG!W48/THG!$C48-1</f>
        <v>-1.033940192553503</v>
      </c>
      <c r="X48" s="30">
        <f>THG!X48/THG!$C48-1</f>
        <v>-1.2547611397912788</v>
      </c>
      <c r="Y48" s="30">
        <f>THG!Y48/THG!$C48-1</f>
        <v>-1.4809466836810063</v>
      </c>
      <c r="Z48" s="30">
        <f>THG!Z48/THG!$C48-1</f>
        <v>-1.4247524542210888</v>
      </c>
      <c r="AA48" s="30">
        <f>THG!AA48/THG!$C48-1</f>
        <v>-1.1861994818628581</v>
      </c>
      <c r="AB48" s="30">
        <f>THG!AB48/THG!$C48-1</f>
        <v>-1.237808658455996</v>
      </c>
      <c r="AC48" s="30">
        <f>THG!AC48/THG!$C48-1</f>
        <v>-1.2971017668022806</v>
      </c>
      <c r="AD48" s="30">
        <f>THG!AD48/THG!$C48-1</f>
        <v>-1.1871719642077361</v>
      </c>
      <c r="AE48" s="30">
        <f>THG!AE48/THG!$C48-1</f>
        <v>-0.97694798711579434</v>
      </c>
      <c r="AF48" s="30">
        <f>THG!AF48/THG!$C48-1</f>
        <v>-1.0749338774432611</v>
      </c>
      <c r="AG48" s="30">
        <f>THG!AG48/THG!$C48-1</f>
        <v>-0.82374091045711939</v>
      </c>
      <c r="AH48" s="30">
        <f>THG!AH48/THG!$C48-1</f>
        <v>-0.92031880741683925</v>
      </c>
      <c r="AI48" s="30">
        <f>THG!AI48/THG!$C48-1</f>
        <v>-0.86679357089260933</v>
      </c>
      <c r="AJ48" s="30">
        <f>THG!AJ48/THG!$C48-1</f>
        <v>-0.89007519641557653</v>
      </c>
    </row>
    <row r="49" spans="2:36" s="148" customFormat="1" ht="18.75" customHeight="1">
      <c r="B49" s="18" t="s">
        <v>123</v>
      </c>
      <c r="C49" s="33">
        <f>THG!C49/THG!$C49-1</f>
        <v>0</v>
      </c>
      <c r="D49" s="33">
        <f>THG!D49/THG!$C49-1</f>
        <v>3.1131799924245778</v>
      </c>
      <c r="E49" s="33">
        <f>THG!E49/THG!$C49-1</f>
        <v>3.3876027239365571</v>
      </c>
      <c r="F49" s="33">
        <f>THG!F49/THG!$C49-1</f>
        <v>3.3743682814152596</v>
      </c>
      <c r="G49" s="33">
        <f>THG!G49/THG!$C49-1</f>
        <v>2.9332421676344755</v>
      </c>
      <c r="H49" s="33">
        <f>THG!H49/THG!$C49-1</f>
        <v>2.5990180072154141</v>
      </c>
      <c r="I49" s="33">
        <f>THG!I49/THG!$C49-1</f>
        <v>2.7730829257957956</v>
      </c>
      <c r="J49" s="33">
        <f>THG!J49/THG!$C49-1</f>
        <v>2.6840079343748409</v>
      </c>
      <c r="K49" s="33">
        <f>THG!K49/THG!$C49-1</f>
        <v>2.6297920543882096</v>
      </c>
      <c r="L49" s="33">
        <f>THG!L49/THG!$C49-1</f>
        <v>2.7340730192974516</v>
      </c>
      <c r="M49" s="33">
        <f>THG!M49/THG!$C49-1</f>
        <v>1.6110779012753862</v>
      </c>
      <c r="N49" s="33">
        <f>THG!N49/THG!$C49-1</f>
        <v>2.6105920215913807</v>
      </c>
      <c r="O49" s="33">
        <f>THG!O49/THG!$C49-1</f>
        <v>0.77790790608456106</v>
      </c>
      <c r="P49" s="33">
        <f>THG!P49/THG!$C49-1</f>
        <v>0.8419679351095708</v>
      </c>
      <c r="Q49" s="33">
        <f>THG!Q49/THG!$C49-1</f>
        <v>0.7914165746964279</v>
      </c>
      <c r="R49" s="33">
        <f>THG!R49/THG!$C49-1</f>
        <v>0.75260179759177293</v>
      </c>
      <c r="S49" s="33">
        <f>THG!S49/THG!$C49-1</f>
        <v>0.68025992957179282</v>
      </c>
      <c r="T49" s="33">
        <f>THG!T49/THG!$C49-1</f>
        <v>0.46154164273535625</v>
      </c>
      <c r="U49" s="33">
        <f>THG!U49/THG!$C49-1</f>
        <v>1.5303630880271304</v>
      </c>
      <c r="V49" s="33">
        <f>THG!V49/THG!$C49-1</f>
        <v>1.7030291229349643</v>
      </c>
      <c r="W49" s="33">
        <f>THG!W49/THG!$C49-1</f>
        <v>1.218131304195385</v>
      </c>
      <c r="X49" s="33">
        <f>THG!X49/THG!$C49-1</f>
        <v>1.4765973140551245</v>
      </c>
      <c r="Y49" s="33">
        <f>THG!Y49/THG!$C49-1</f>
        <v>1.8601234549844601</v>
      </c>
      <c r="Z49" s="33">
        <f>THG!Z49/THG!$C49-1</f>
        <v>2.0772329074858704</v>
      </c>
      <c r="AA49" s="33">
        <f>THG!AA49/THG!$C49-1</f>
        <v>1.6624364006844066</v>
      </c>
      <c r="AB49" s="33">
        <f>THG!AB49/THG!$C49-1</f>
        <v>1.7724919565601351</v>
      </c>
      <c r="AC49" s="33">
        <f>THG!AC49/THG!$C49-1</f>
        <v>1.8932918782144288</v>
      </c>
      <c r="AD49" s="33">
        <f>THG!AD49/THG!$C49-1</f>
        <v>1.6785993957985239</v>
      </c>
      <c r="AE49" s="33">
        <f>THG!AE49/THG!$C49-1</f>
        <v>1.26438234669904</v>
      </c>
      <c r="AF49" s="33">
        <f>THG!AF49/THG!$C49-1</f>
        <v>1.3447008309896877</v>
      </c>
      <c r="AG49" s="33">
        <f>THG!AG49/THG!$C49-1</f>
        <v>0.8121520020284454</v>
      </c>
      <c r="AH49" s="33">
        <f>THG!AH49/THG!$C49-1</f>
        <v>0.97922023790089385</v>
      </c>
      <c r="AI49" s="33">
        <f>THG!AI49/THG!$C49-1</f>
        <v>1.0332650790369824</v>
      </c>
      <c r="AJ49" s="33">
        <f>THG!AJ49/THG!$C49-1</f>
        <v>0.92781422143436898</v>
      </c>
    </row>
    <row r="50" spans="2:36" s="148" customFormat="1" ht="18.75" customHeight="1">
      <c r="B50" s="89" t="s">
        <v>124</v>
      </c>
      <c r="C50" s="91">
        <f>THG!C50/THG!$C50-1</f>
        <v>0</v>
      </c>
      <c r="D50" s="91">
        <f>THG!D50/THG!$C50-1</f>
        <v>-2.9240121560902832E-3</v>
      </c>
      <c r="E50" s="91">
        <f>THG!E50/THG!$C50-1</f>
        <v>-3.6381873386125418E-3</v>
      </c>
      <c r="F50" s="91">
        <f>THG!F50/THG!$C50-1</f>
        <v>-8.0583741794747477E-3</v>
      </c>
      <c r="G50" s="91">
        <f>THG!G50/THG!$C50-1</f>
        <v>-1.0255700462191042E-2</v>
      </c>
      <c r="H50" s="91">
        <f>THG!H50/THG!$C50-1</f>
        <v>-1.4576644302334407E-2</v>
      </c>
      <c r="I50" s="91">
        <f>THG!I50/THG!$C50-1</f>
        <v>-1.7240611706632825E-2</v>
      </c>
      <c r="J50" s="91">
        <f>THG!J50/THG!$C50-1</f>
        <v>-2.2189896379271712E-2</v>
      </c>
      <c r="K50" s="91">
        <f>THG!K50/THG!$C50-1</f>
        <v>-2.3409781955146869E-2</v>
      </c>
      <c r="L50" s="91">
        <f>THG!L50/THG!$C50-1</f>
        <v>-2.884623260525121E-2</v>
      </c>
      <c r="M50" s="91">
        <f>THG!M50/THG!$C50-1</f>
        <v>-2.909127873214612E-2</v>
      </c>
      <c r="N50" s="91">
        <f>THG!N50/THG!$C50-1</f>
        <v>3.2145491327054687E-2</v>
      </c>
      <c r="O50" s="91">
        <f>THG!O50/THG!$C50-1</f>
        <v>5.5911531992275609E-2</v>
      </c>
      <c r="P50" s="91">
        <f>THG!P50/THG!$C50-1</f>
        <v>4.6837891130460108E-2</v>
      </c>
      <c r="Q50" s="91">
        <f>THG!Q50/THG!$C50-1</f>
        <v>6.2996278041873355E-2</v>
      </c>
      <c r="R50" s="91">
        <f>THG!R50/THG!$C50-1</f>
        <v>9.293796807824517E-2</v>
      </c>
      <c r="S50" s="91">
        <f>THG!S50/THG!$C50-1</f>
        <v>9.7871792289356829E-3</v>
      </c>
      <c r="T50" s="91">
        <f>THG!T50/THG!$C50-1</f>
        <v>1.6981870311840286E-2</v>
      </c>
      <c r="U50" s="91">
        <f>THG!U50/THG!$C50-1</f>
        <v>9.342454725368432E-3</v>
      </c>
      <c r="V50" s="91">
        <f>THG!V50/THG!$C50-1</f>
        <v>1.1491939943395257E-2</v>
      </c>
      <c r="W50" s="91">
        <f>THG!W50/THG!$C50-1</f>
        <v>2.4640109367821683E-2</v>
      </c>
      <c r="X50" s="91">
        <f>THG!X50/THG!$C50-1</f>
        <v>4.6444035613314449E-2</v>
      </c>
      <c r="Y50" s="91">
        <f>THG!Y50/THG!$C50-1</f>
        <v>6.1391860851660596E-2</v>
      </c>
      <c r="Z50" s="91">
        <f>THG!Z50/THG!$C50-1</f>
        <v>7.830918759551686E-2</v>
      </c>
      <c r="AA50" s="91">
        <f>THG!AA50/THG!$C50-1</f>
        <v>9.9479615528371035E-2</v>
      </c>
      <c r="AB50" s="91">
        <f>THG!AB50/THG!$C50-1</f>
        <v>0.11475000775560185</v>
      </c>
      <c r="AC50" s="91">
        <f>THG!AC50/THG!$C50-1</f>
        <v>0.12370681218236923</v>
      </c>
      <c r="AD50" s="91">
        <f>THG!AD50/THG!$C50-1</f>
        <v>0.11078672735028361</v>
      </c>
      <c r="AE50" s="91">
        <f>THG!AE50/THG!$C50-1</f>
        <v>9.2335426831631207E-2</v>
      </c>
      <c r="AF50" s="91">
        <f>THG!AF50/THG!$C50-1</f>
        <v>8.9165789112295224E-2</v>
      </c>
      <c r="AG50" s="91">
        <f>THG!AG50/THG!$C50-1</f>
        <v>8.7330974062046707E-2</v>
      </c>
      <c r="AH50" s="91">
        <f>THG!AH50/THG!$C50-1</f>
        <v>8.296609596984994E-2</v>
      </c>
      <c r="AI50" s="91">
        <f>THG!AI50/THG!$C50-1</f>
        <v>6.044791593518517E-2</v>
      </c>
      <c r="AJ50" s="91">
        <f>THG!AJ50/THG!$C50-1</f>
        <v>3.8550464239653692E-2</v>
      </c>
    </row>
    <row r="51" spans="2:36" s="148" customFormat="1" ht="18.75" customHeight="1">
      <c r="B51" s="18" t="s">
        <v>127</v>
      </c>
      <c r="C51" s="33">
        <f>THG!C51/THG!$C51-1</f>
        <v>0</v>
      </c>
      <c r="D51" s="33">
        <f>THG!D51/THG!$C51-1</f>
        <v>1.3350203374382641E-3</v>
      </c>
      <c r="E51" s="33">
        <f>THG!E51/THG!$C51-1</f>
        <v>1.9849686575139636E-3</v>
      </c>
      <c r="F51" s="33">
        <f>THG!F51/THG!$C51-1</f>
        <v>2.8542580365407133E-3</v>
      </c>
      <c r="G51" s="33">
        <f>THG!G51/THG!$C51-1</f>
        <v>1.5138678440005382E-3</v>
      </c>
      <c r="H51" s="33">
        <f>THG!H51/THG!$C51-1</f>
        <v>2.029098557553688E-2</v>
      </c>
      <c r="I51" s="33">
        <f>THG!I51/THG!$C51-1</f>
        <v>2.0572415826604074E-2</v>
      </c>
      <c r="J51" s="33">
        <f>THG!J51/THG!$C51-1</f>
        <v>2.1565292908106937E-2</v>
      </c>
      <c r="K51" s="33">
        <f>THG!K51/THG!$C51-1</f>
        <v>1.765538817550949E-2</v>
      </c>
      <c r="L51" s="33">
        <f>THG!L51/THG!$C51-1</f>
        <v>1.8868835865414324E-2</v>
      </c>
      <c r="M51" s="33">
        <f>THG!M51/THG!$C51-1</f>
        <v>1.6830050513066075E-2</v>
      </c>
      <c r="N51" s="33">
        <f>THG!N51/THG!$C51-1</f>
        <v>0.13614267902756594</v>
      </c>
      <c r="O51" s="33">
        <f>THG!O51/THG!$C51-1</f>
        <v>9.9884724138419312E-2</v>
      </c>
      <c r="P51" s="33">
        <f>THG!P51/THG!$C51-1</f>
        <v>8.8668126658240753E-2</v>
      </c>
      <c r="Q51" s="33">
        <f>THG!Q51/THG!$C51-1</f>
        <v>4.8834750070084976E-2</v>
      </c>
      <c r="R51" s="33">
        <f>THG!R51/THG!$C51-1</f>
        <v>-2.2534715607961386E-3</v>
      </c>
      <c r="S51" s="33">
        <f>THG!S51/THG!$C51-1</f>
        <v>-0.11525247948525574</v>
      </c>
      <c r="T51" s="33">
        <f>THG!T51/THG!$C51-1</f>
        <v>-0.13687805899030414</v>
      </c>
      <c r="U51" s="33">
        <f>THG!U51/THG!$C51-1</f>
        <v>-0.16248889111574893</v>
      </c>
      <c r="V51" s="33">
        <f>THG!V51/THG!$C51-1</f>
        <v>-0.19103368769409568</v>
      </c>
      <c r="W51" s="33">
        <f>THG!W51/THG!$C51-1</f>
        <v>-0.22768389424122737</v>
      </c>
      <c r="X51" s="33">
        <f>THG!X51/THG!$C51-1</f>
        <v>-0.30041674677797991</v>
      </c>
      <c r="Y51" s="33">
        <f>THG!Y51/THG!$C51-1</f>
        <v>-0.32961657074253081</v>
      </c>
      <c r="Z51" s="33">
        <f>THG!Z51/THG!$C51-1</f>
        <v>-0.18075987391276072</v>
      </c>
      <c r="AA51" s="33">
        <f>THG!AA51/THG!$C51-1</f>
        <v>-0.19547387445020226</v>
      </c>
      <c r="AB51" s="33">
        <f>THG!AB51/THG!$C51-1</f>
        <v>-0.21187061041664623</v>
      </c>
      <c r="AC51" s="33">
        <f>THG!AC51/THG!$C51-1</f>
        <v>-0.20149761485827233</v>
      </c>
      <c r="AD51" s="33">
        <f>THG!AD51/THG!$C51-1</f>
        <v>-0.20562830429529766</v>
      </c>
      <c r="AE51" s="33">
        <f>THG!AE51/THG!$C51-1</f>
        <v>-0.19136746991755005</v>
      </c>
      <c r="AF51" s="33">
        <f>THG!AF51/THG!$C51-1</f>
        <v>-0.20305140384077347</v>
      </c>
      <c r="AG51" s="33">
        <f>THG!AG51/THG!$C51-1</f>
        <v>-0.22545960649153851</v>
      </c>
      <c r="AH51" s="33">
        <f>THG!AH51/THG!$C51-1</f>
        <v>-0.23416778771260649</v>
      </c>
      <c r="AI51" s="33">
        <f>THG!AI51/THG!$C51-1</f>
        <v>-0.2318881033346325</v>
      </c>
      <c r="AJ51" s="33">
        <f>THG!AJ51/THG!$C51-1</f>
        <v>-0.23579324820905045</v>
      </c>
    </row>
    <row r="52" spans="2:36" s="148" customFormat="1" ht="18.75" customHeight="1">
      <c r="B52" s="89" t="s">
        <v>128</v>
      </c>
      <c r="C52" s="91">
        <f>THG!C52/THG!$C52-1</f>
        <v>0</v>
      </c>
      <c r="D52" s="91">
        <f>THG!D52/THG!$C52-1</f>
        <v>-6.2794399294074932E-3</v>
      </c>
      <c r="E52" s="91">
        <f>THG!E52/THG!$C52-1</f>
        <v>1.7947877968987225E-2</v>
      </c>
      <c r="F52" s="91">
        <f>THG!F52/THG!$C52-1</f>
        <v>1.6327678114387068E-2</v>
      </c>
      <c r="G52" s="91">
        <f>THG!G52/THG!$C52-1</f>
        <v>3.3895466035241739E-2</v>
      </c>
      <c r="H52" s="91">
        <f>THG!H52/THG!$C52-1</f>
        <v>2.0484983465905326E-2</v>
      </c>
      <c r="I52" s="91">
        <f>THG!I52/THG!$C52-1</f>
        <v>1.3772976069883702E-2</v>
      </c>
      <c r="J52" s="91">
        <f>THG!J52/THG!$C52-1</f>
        <v>1.2776696684184463E-2</v>
      </c>
      <c r="K52" s="91">
        <f>THG!K52/THG!$C52-1</f>
        <v>3.3035244051619506E-2</v>
      </c>
      <c r="L52" s="91">
        <f>THG!L52/THG!$C52-1</f>
        <v>4.1489751661444085E-2</v>
      </c>
      <c r="M52" s="91">
        <f>THG!M52/THG!$C52-1</f>
        <v>4.5004298300507894E-2</v>
      </c>
      <c r="N52" s="91">
        <f>THG!N52/THG!$C52-1</f>
        <v>9.1845902577187832E-2</v>
      </c>
      <c r="O52" s="91">
        <f>THG!O52/THG!$C52-1</f>
        <v>6.5033361922695709E-2</v>
      </c>
      <c r="P52" s="91">
        <f>THG!P52/THG!$C52-1</f>
        <v>6.9556608672322273E-2</v>
      </c>
      <c r="Q52" s="91">
        <f>THG!Q52/THG!$C52-1</f>
        <v>7.5123233362805575E-2</v>
      </c>
      <c r="R52" s="91">
        <f>THG!R52/THG!$C52-1</f>
        <v>7.6634633194980539E-2</v>
      </c>
      <c r="S52" s="91">
        <f>THG!S52/THG!$C52-1</f>
        <v>5.131179779156092E-2</v>
      </c>
      <c r="T52" s="91">
        <f>THG!T52/THG!$C52-1</f>
        <v>6.0004821522732898E-2</v>
      </c>
      <c r="U52" s="91">
        <f>THG!U52/THG!$C52-1</f>
        <v>4.2963750529742661E-2</v>
      </c>
      <c r="V52" s="91">
        <f>THG!V52/THG!$C52-1</f>
        <v>4.3729351330118016E-2</v>
      </c>
      <c r="W52" s="91">
        <f>THG!W52/THG!$C52-1</f>
        <v>2.4101727650486682E-2</v>
      </c>
      <c r="X52" s="91">
        <f>THG!X52/THG!$C52-1</f>
        <v>1.4285608973549913E-2</v>
      </c>
      <c r="Y52" s="91">
        <f>THG!Y52/THG!$C52-1</f>
        <v>2.0080720622002612E-2</v>
      </c>
      <c r="Z52" s="91">
        <f>THG!Z52/THG!$C52-1</f>
        <v>1.8817909505909114E-2</v>
      </c>
      <c r="AA52" s="91">
        <f>THG!AA52/THG!$C52-1</f>
        <v>1.4956942773713067E-2</v>
      </c>
      <c r="AB52" s="91">
        <f>THG!AB52/THG!$C52-1</f>
        <v>3.356545364049901E-2</v>
      </c>
      <c r="AC52" s="91">
        <f>THG!AC52/THG!$C52-1</f>
        <v>5.3993496755624149E-2</v>
      </c>
      <c r="AD52" s="91">
        <f>THG!AD52/THG!$C52-1</f>
        <v>5.5010692380932369E-2</v>
      </c>
      <c r="AE52" s="91">
        <f>THG!AE52/THG!$C52-1</f>
        <v>6.064603877239505E-2</v>
      </c>
      <c r="AF52" s="91">
        <f>THG!AF52/THG!$C52-1</f>
        <v>7.2075462908154142E-2</v>
      </c>
      <c r="AG52" s="91">
        <f>THG!AG52/THG!$C52-1</f>
        <v>8.809096726352772E-2</v>
      </c>
      <c r="AH52" s="91">
        <f>THG!AH52/THG!$C52-1</f>
        <v>0.11549030369378976</v>
      </c>
      <c r="AI52" s="91">
        <f>THG!AI52/THG!$C52-1</f>
        <v>9.5738338803598388E-2</v>
      </c>
      <c r="AJ52" s="91">
        <f>THG!AJ52/THG!$C52-1</f>
        <v>9.8227962002423785E-2</v>
      </c>
    </row>
    <row r="53" spans="2:36" s="148" customFormat="1" ht="18.75" customHeight="1">
      <c r="B53" s="18" t="s">
        <v>129</v>
      </c>
      <c r="C53" s="33">
        <f>THG!C53/THG!$C53-1</f>
        <v>0</v>
      </c>
      <c r="D53" s="33">
        <f>THG!D53/THG!$C53-1</f>
        <v>9.1479879953719756E-3</v>
      </c>
      <c r="E53" s="33">
        <f>THG!E53/THG!$C53-1</f>
        <v>-2.9569837271987698E-3</v>
      </c>
      <c r="F53" s="33">
        <f>THG!F53/THG!$C53-1</f>
        <v>9.3123482493824294E-3</v>
      </c>
      <c r="G53" s="33">
        <f>THG!G53/THG!$C53-1</f>
        <v>3.1532142634349558E-3</v>
      </c>
      <c r="H53" s="33">
        <f>THG!H53/THG!$C53-1</f>
        <v>8.6500618044642597E-3</v>
      </c>
      <c r="I53" s="33">
        <f>THG!I53/THG!$C53-1</f>
        <v>5.3032409161177796E-3</v>
      </c>
      <c r="J53" s="33">
        <f>THG!J53/THG!$C53-1</f>
        <v>8.3704487945848172E-3</v>
      </c>
      <c r="K53" s="33">
        <f>THG!K53/THG!$C53-1</f>
        <v>5.137714965444129E-3</v>
      </c>
      <c r="L53" s="33">
        <f>THG!L53/THG!$C53-1</f>
        <v>3.1685120572655379E-3</v>
      </c>
      <c r="M53" s="33">
        <f>THG!M53/THG!$C53-1</f>
        <v>-5.0382164683737685E-4</v>
      </c>
      <c r="N53" s="33">
        <f>THG!N53/THG!$C53-1</f>
        <v>2.819578592890124</v>
      </c>
      <c r="O53" s="33">
        <f>THG!O53/THG!$C53-1</f>
        <v>2.6892702239111683</v>
      </c>
      <c r="P53" s="33">
        <f>THG!P53/THG!$C53-1</f>
        <v>2.2473078098822512</v>
      </c>
      <c r="Q53" s="33">
        <f>THG!Q53/THG!$C53-1</f>
        <v>2.1774140723012865</v>
      </c>
      <c r="R53" s="33">
        <f>THG!R53/THG!$C53-1</f>
        <v>1.7814660843678847</v>
      </c>
      <c r="S53" s="33">
        <f>THG!S53/THG!$C53-1</f>
        <v>0.23202976434179057</v>
      </c>
      <c r="T53" s="33">
        <f>THG!T53/THG!$C53-1</f>
        <v>-8.8388042435296854E-2</v>
      </c>
      <c r="U53" s="33">
        <f>THG!U53/THG!$C53-1</f>
        <v>-0.38889665122905726</v>
      </c>
      <c r="V53" s="33">
        <f>THG!V53/THG!$C53-1</f>
        <v>-0.71740061744028005</v>
      </c>
      <c r="W53" s="33">
        <f>THG!W53/THG!$C53-1</f>
        <v>-1.1173835782886332</v>
      </c>
      <c r="X53" s="33">
        <f>THG!X53/THG!$C53-1</f>
        <v>-1.5099554186556445</v>
      </c>
      <c r="Y53" s="33">
        <f>THG!Y53/THG!$C53-1</f>
        <v>-1.8330014570262128</v>
      </c>
      <c r="Z53" s="33">
        <f>THG!Z53/THG!$C53-1</f>
        <v>-1.6168866313333123</v>
      </c>
      <c r="AA53" s="33">
        <f>THG!AA53/THG!$C53-1</f>
        <v>-1.2937973938689331</v>
      </c>
      <c r="AB53" s="33">
        <f>THG!AB53/THG!$C53-1</f>
        <v>-1.1841626354840102</v>
      </c>
      <c r="AC53" s="33">
        <f>THG!AC53/THG!$C53-1</f>
        <v>-1.2805048607307421</v>
      </c>
      <c r="AD53" s="33">
        <f>THG!AD53/THG!$C53-1</f>
        <v>-1.0010097295718365</v>
      </c>
      <c r="AE53" s="33">
        <f>THG!AE53/THG!$C53-1</f>
        <v>-0.56929883899265932</v>
      </c>
      <c r="AF53" s="33">
        <f>THG!AF53/THG!$C53-1</f>
        <v>-0.8703923081932543</v>
      </c>
      <c r="AG53" s="33">
        <f>THG!AG53/THG!$C53-1</f>
        <v>-0.76071722715990375</v>
      </c>
      <c r="AH53" s="33">
        <f>THG!AH53/THG!$C53-1</f>
        <v>-0.56769845663831986</v>
      </c>
      <c r="AI53" s="33">
        <f>THG!AI53/THG!$C53-1</f>
        <v>-0.52115357697802345</v>
      </c>
      <c r="AJ53" s="33">
        <f>THG!AJ53/THG!$C53-1</f>
        <v>-0.54213234256161469</v>
      </c>
    </row>
    <row r="54" spans="2:36" s="148" customFormat="1" ht="18.75" customHeight="1">
      <c r="B54" s="89" t="s">
        <v>125</v>
      </c>
      <c r="C54" s="91">
        <f>THG!C54/THG!$C54-1</f>
        <v>0</v>
      </c>
      <c r="D54" s="91">
        <f>THG!D54/THG!$C54-1</f>
        <v>-2.0162263854907536</v>
      </c>
      <c r="E54" s="91">
        <f>THG!E54/THG!$C54-1</f>
        <v>-1.4210452445783948</v>
      </c>
      <c r="F54" s="91">
        <f>THG!F54/THG!$C54-1</f>
        <v>-1.6213711110927049</v>
      </c>
      <c r="G54" s="91">
        <f>THG!G54/THG!$C54-1</f>
        <v>0.77860481147424987</v>
      </c>
      <c r="H54" s="91">
        <f>THG!H54/THG!$C54-1</f>
        <v>1.0079727621744627</v>
      </c>
      <c r="I54" s="91">
        <f>THG!I54/THG!$C54-1</f>
        <v>0.99822703934317647</v>
      </c>
      <c r="J54" s="91">
        <f>THG!J54/THG!$C54-1</f>
        <v>1.7657386783056936</v>
      </c>
      <c r="K54" s="91">
        <f>THG!K54/THG!$C54-1</f>
        <v>2.0685084897505313</v>
      </c>
      <c r="L54" s="91">
        <f>THG!L54/THG!$C54-1</f>
        <v>3.0122262271476199</v>
      </c>
      <c r="M54" s="91">
        <f>THG!M54/THG!$C54-1</f>
        <v>4.290689704990867</v>
      </c>
      <c r="N54" s="91">
        <f>THG!N54/THG!$C54-1</f>
        <v>3.012816793795233</v>
      </c>
      <c r="O54" s="91">
        <f>THG!O54/THG!$C54-1</f>
        <v>4.3650331218629725</v>
      </c>
      <c r="P54" s="91">
        <f>THG!P54/THG!$C54-1</f>
        <v>5.6062669171388935</v>
      </c>
      <c r="Q54" s="91">
        <f>THG!Q54/THG!$C54-1</f>
        <v>8.1926300667847567</v>
      </c>
      <c r="R54" s="91">
        <f>THG!R54/THG!$C54-1</f>
        <v>10.296257263915173</v>
      </c>
      <c r="S54" s="91">
        <f>THG!S54/THG!$C54-1</f>
        <v>11.248021026373719</v>
      </c>
      <c r="T54" s="91">
        <f>THG!T54/THG!$C54-1</f>
        <v>11.043478792015719</v>
      </c>
      <c r="U54" s="91">
        <f>THG!U54/THG!$C54-1</f>
        <v>3.2060758661159534</v>
      </c>
      <c r="V54" s="91">
        <f>THG!V54/THG!$C54-1</f>
        <v>3.1699814666588457</v>
      </c>
      <c r="W54" s="91">
        <f>THG!W54/THG!$C54-1</f>
        <v>2.0206508826789755</v>
      </c>
      <c r="X54" s="91">
        <f>THG!X54/THG!$C54-1</f>
        <v>1.8808111969796073</v>
      </c>
      <c r="Y54" s="91">
        <f>THG!Y54/THG!$C54-1</f>
        <v>1.0789228749635087</v>
      </c>
      <c r="Z54" s="91">
        <f>THG!Z54/THG!$C54-1</f>
        <v>0.12426585089872333</v>
      </c>
      <c r="AA54" s="91">
        <f>THG!AA54/THG!$C54-1</f>
        <v>0.53998468431700553</v>
      </c>
      <c r="AB54" s="91">
        <f>THG!AB54/THG!$C54-1</f>
        <v>0.2477216576922614</v>
      </c>
      <c r="AC54" s="91">
        <f>THG!AC54/THG!$C54-1</f>
        <v>0.30058072946955039</v>
      </c>
      <c r="AD54" s="91">
        <f>THG!AD54/THG!$C54-1</f>
        <v>0.79668349353518564</v>
      </c>
      <c r="AE54" s="91">
        <f>THG!AE54/THG!$C54-1</f>
        <v>2.2684208519893581</v>
      </c>
      <c r="AF54" s="91">
        <f>THG!AF54/THG!$C54-1</f>
        <v>2.992106813111576</v>
      </c>
      <c r="AG54" s="91">
        <f>THG!AG54/THG!$C54-1</f>
        <v>4.3203931328304561</v>
      </c>
      <c r="AH54" s="91">
        <f>THG!AH54/THG!$C54-1</f>
        <v>4.3953161584030802</v>
      </c>
      <c r="AI54" s="91">
        <f>THG!AI54/THG!$C54-1</f>
        <v>1.9946690162067258</v>
      </c>
      <c r="AJ54" s="91">
        <f>THG!AJ54/THG!$C54-1</f>
        <v>3.7882119019680882</v>
      </c>
    </row>
    <row r="55" spans="2:36" ht="19.5" customHeight="1">
      <c r="B55" s="7"/>
      <c r="AG55" s="148"/>
      <c r="AH55" s="148"/>
    </row>
  </sheetData>
  <pageMargins left="0.70866141732283472" right="0.70866141732283472" top="0.78740157480314965" bottom="0.78740157480314965" header="1.1811023622047245" footer="1.1811023622047245"/>
  <pageSetup paperSize="9" scale="20" orientation="portrait" r:id="rId1"/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5A7AB-6BCF-40E1-AF1D-00C3A0F306FD}">
  <sheetPr>
    <tabColor theme="6" tint="0.79998168889431442"/>
    <pageSetUpPr fitToPage="1"/>
  </sheetPr>
  <dimension ref="A1:X35"/>
  <sheetViews>
    <sheetView showGridLines="0" tabSelected="1" zoomScale="130" zoomScaleNormal="130" zoomScaleSheetLayoutView="110" workbookViewId="0"/>
  </sheetViews>
  <sheetFormatPr baseColWidth="10" defaultColWidth="11.42578125" defaultRowHeight="12.75"/>
  <cols>
    <col min="1" max="1" width="5.7109375" style="40" customWidth="1"/>
    <col min="2" max="2" width="4.28515625" style="40" customWidth="1"/>
    <col min="3" max="3" width="1.7109375" style="40" customWidth="1"/>
    <col min="4" max="4" width="14" style="40" customWidth="1"/>
    <col min="5" max="5" width="1.7109375" style="40" customWidth="1"/>
    <col min="6" max="6" width="14" style="40" customWidth="1"/>
    <col min="7" max="7" width="1.7109375" style="40" customWidth="1"/>
    <col min="8" max="8" width="14" style="40" customWidth="1"/>
    <col min="9" max="9" width="1.7109375" style="40" customWidth="1"/>
    <col min="10" max="10" width="14" style="40" customWidth="1"/>
    <col min="11" max="11" width="1.7109375" style="40" customWidth="1"/>
    <col min="12" max="12" width="14" style="40" customWidth="1"/>
    <col min="13" max="13" width="3.140625" style="40" customWidth="1"/>
    <col min="14" max="14" width="1.42578125" style="40" customWidth="1"/>
    <col min="15" max="15" width="15.140625" style="40" customWidth="1"/>
    <col min="16" max="16" width="2.5703125" style="41" customWidth="1"/>
    <col min="17" max="19" width="11.7109375" style="41" customWidth="1"/>
    <col min="20" max="20" width="4" style="41" customWidth="1"/>
    <col min="21" max="22" width="11.7109375" style="41" customWidth="1"/>
    <col min="23" max="23" width="19.140625" style="41" customWidth="1"/>
    <col min="24" max="24" width="2.5703125" style="41" customWidth="1"/>
    <col min="25" max="16384" width="11.42578125" style="41"/>
  </cols>
  <sheetData>
    <row r="1" spans="1:24" ht="20.25" customHeight="1">
      <c r="A1" s="39"/>
    </row>
    <row r="2" spans="1:24" ht="20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P2" s="194" t="s">
        <v>58</v>
      </c>
      <c r="Q2" s="195"/>
      <c r="R2" s="195"/>
      <c r="S2" s="195"/>
      <c r="T2" s="195"/>
      <c r="U2" s="195"/>
      <c r="V2" s="195"/>
      <c r="W2" s="195"/>
      <c r="X2" s="196"/>
    </row>
    <row r="3" spans="1:24" ht="18.7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P3" s="44"/>
      <c r="Q3" s="45"/>
      <c r="R3" s="46"/>
      <c r="S3" s="45"/>
      <c r="T3" s="45"/>
      <c r="U3" s="46"/>
      <c r="V3" s="45"/>
      <c r="W3" s="45"/>
      <c r="X3" s="47"/>
    </row>
    <row r="4" spans="1:24" ht="15.9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P4" s="44"/>
      <c r="Q4" s="45"/>
      <c r="R4" s="45"/>
      <c r="S4" s="45"/>
      <c r="T4" s="45"/>
      <c r="U4" s="45"/>
      <c r="V4" s="45"/>
      <c r="W4" s="45"/>
      <c r="X4" s="47"/>
    </row>
    <row r="5" spans="1:24" ht="7.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P5" s="49"/>
      <c r="Q5" s="50"/>
      <c r="R5" s="50"/>
      <c r="S5" s="50"/>
      <c r="T5" s="50"/>
      <c r="U5" s="50"/>
      <c r="V5" s="50"/>
      <c r="W5" s="50"/>
      <c r="X5" s="51"/>
    </row>
    <row r="6" spans="1:24" ht="16.5" customHeight="1">
      <c r="B6" s="52"/>
      <c r="P6" s="49"/>
      <c r="Q6" s="50"/>
      <c r="R6" s="50"/>
      <c r="S6" s="50"/>
      <c r="T6" s="50"/>
      <c r="U6" s="50"/>
      <c r="V6" s="50"/>
      <c r="W6" s="50"/>
      <c r="X6" s="51"/>
    </row>
    <row r="7" spans="1:24" ht="16.5" customHeight="1">
      <c r="B7" s="52"/>
      <c r="P7" s="49"/>
      <c r="Q7" s="50"/>
      <c r="R7" s="50"/>
      <c r="S7" s="50"/>
      <c r="T7" s="50"/>
      <c r="U7" s="50"/>
      <c r="V7" s="50"/>
      <c r="W7" s="50"/>
      <c r="X7" s="51"/>
    </row>
    <row r="8" spans="1:24" ht="16.5" customHeight="1">
      <c r="B8" s="52"/>
      <c r="P8" s="49"/>
      <c r="Q8" s="50"/>
      <c r="R8" s="50"/>
      <c r="S8" s="50"/>
      <c r="T8" s="50"/>
      <c r="U8" s="50"/>
      <c r="V8" s="50"/>
      <c r="W8" s="50"/>
      <c r="X8" s="51"/>
    </row>
    <row r="9" spans="1:24" ht="16.5" customHeight="1">
      <c r="B9" s="52"/>
      <c r="P9" s="49"/>
      <c r="Q9" s="50"/>
      <c r="R9" s="50"/>
      <c r="S9" s="50"/>
      <c r="T9" s="50"/>
      <c r="U9" s="50"/>
      <c r="V9" s="50"/>
      <c r="W9" s="50"/>
      <c r="X9" s="51"/>
    </row>
    <row r="10" spans="1:24" ht="16.5" customHeight="1">
      <c r="B10" s="52"/>
      <c r="P10" s="49"/>
      <c r="Q10" s="50"/>
      <c r="R10" s="50"/>
      <c r="S10" s="50"/>
      <c r="T10" s="50"/>
      <c r="U10" s="50"/>
      <c r="V10" s="50"/>
      <c r="W10" s="50"/>
      <c r="X10" s="51"/>
    </row>
    <row r="11" spans="1:24" ht="16.5" customHeight="1">
      <c r="B11" s="52"/>
      <c r="P11" s="49"/>
      <c r="Q11" s="53" t="s">
        <v>57</v>
      </c>
      <c r="R11" s="50"/>
      <c r="S11" s="50"/>
      <c r="T11" s="50"/>
      <c r="U11" s="50"/>
      <c r="V11" s="50"/>
      <c r="W11" s="50"/>
      <c r="X11" s="51"/>
    </row>
    <row r="12" spans="1:24" ht="16.5" customHeight="1">
      <c r="B12" s="52"/>
      <c r="P12" s="49"/>
      <c r="Q12" s="50"/>
      <c r="R12" s="50"/>
      <c r="S12" s="50"/>
      <c r="T12" s="50"/>
      <c r="U12" s="50"/>
      <c r="V12" s="50"/>
      <c r="W12" s="50"/>
      <c r="X12" s="51"/>
    </row>
    <row r="13" spans="1:24" ht="17.25" customHeight="1">
      <c r="B13" s="52"/>
      <c r="P13" s="49"/>
      <c r="Q13" s="53" t="s">
        <v>56</v>
      </c>
      <c r="R13" s="50"/>
      <c r="S13" s="50"/>
      <c r="T13" s="50"/>
      <c r="U13" s="50"/>
      <c r="V13" s="50"/>
      <c r="W13" s="50"/>
      <c r="X13" s="51"/>
    </row>
    <row r="14" spans="1:24" ht="16.5" customHeight="1">
      <c r="B14" s="52"/>
      <c r="P14" s="49"/>
      <c r="Q14" s="50"/>
      <c r="R14" s="50"/>
      <c r="S14" s="50"/>
      <c r="T14" s="50"/>
      <c r="U14" s="50"/>
      <c r="V14" s="50"/>
      <c r="W14" s="50"/>
      <c r="X14" s="51"/>
    </row>
    <row r="15" spans="1:24" ht="16.5" customHeight="1">
      <c r="A15" s="54"/>
      <c r="B15" s="55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49"/>
      <c r="Q15" s="50"/>
      <c r="R15" s="53" t="s">
        <v>55</v>
      </c>
      <c r="S15" s="50"/>
      <c r="T15" s="50"/>
      <c r="U15" s="53" t="s">
        <v>55</v>
      </c>
      <c r="V15" s="50"/>
      <c r="W15" s="50"/>
      <c r="X15" s="51"/>
    </row>
    <row r="16" spans="1:24" ht="16.5" customHeight="1">
      <c r="A16" s="54"/>
      <c r="B16" s="5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49"/>
      <c r="Q16" s="50"/>
      <c r="R16" s="50"/>
      <c r="S16" s="50"/>
      <c r="T16" s="50"/>
      <c r="U16" s="50"/>
      <c r="V16" s="50"/>
      <c r="W16" s="50"/>
      <c r="X16" s="51"/>
    </row>
    <row r="17" spans="1:24" ht="16.5" customHeight="1">
      <c r="A17" s="54"/>
      <c r="B17" s="55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49"/>
      <c r="Q17" s="50"/>
      <c r="R17" s="50"/>
      <c r="S17" s="50"/>
      <c r="T17" s="50"/>
      <c r="U17" s="50"/>
      <c r="V17" s="50"/>
      <c r="W17" s="50"/>
      <c r="X17" s="51"/>
    </row>
    <row r="18" spans="1:24" ht="22.5" customHeight="1">
      <c r="A18" s="54"/>
      <c r="B18" s="55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49"/>
      <c r="Q18" s="50"/>
      <c r="R18" s="50"/>
      <c r="S18" s="50"/>
      <c r="T18" s="50"/>
      <c r="U18" s="50"/>
      <c r="V18" s="50"/>
      <c r="W18" s="50"/>
      <c r="X18" s="51"/>
    </row>
    <row r="19" spans="1:24" ht="87" customHeight="1">
      <c r="A19" s="56"/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4"/>
      <c r="O19" s="54"/>
      <c r="P19" s="58"/>
      <c r="Q19" s="59"/>
      <c r="R19" s="59"/>
      <c r="S19" s="59"/>
      <c r="T19" s="59"/>
      <c r="U19" s="59"/>
      <c r="V19" s="59"/>
      <c r="W19" s="59"/>
      <c r="X19" s="60"/>
    </row>
    <row r="20" spans="1:24" ht="9" customHeight="1">
      <c r="A20" s="56"/>
      <c r="B20" s="57"/>
      <c r="C20" s="56"/>
      <c r="D20" s="197"/>
      <c r="E20" s="56"/>
      <c r="F20" s="197"/>
      <c r="G20" s="56"/>
      <c r="H20" s="197"/>
      <c r="I20" s="56"/>
      <c r="J20" s="197"/>
      <c r="K20" s="56"/>
      <c r="L20" s="197"/>
      <c r="M20" s="56"/>
      <c r="N20" s="54"/>
      <c r="O20" s="54"/>
    </row>
    <row r="21" spans="1:24" ht="11.25" customHeight="1">
      <c r="A21" s="56"/>
      <c r="B21" s="57"/>
      <c r="C21" s="56"/>
      <c r="D21" s="197"/>
      <c r="E21" s="56"/>
      <c r="F21" s="197"/>
      <c r="G21" s="56"/>
      <c r="H21" s="197"/>
      <c r="I21" s="56"/>
      <c r="J21" s="197"/>
      <c r="K21" s="56"/>
      <c r="L21" s="197"/>
      <c r="M21" s="56"/>
      <c r="N21" s="54"/>
      <c r="O21" s="54"/>
    </row>
    <row r="22" spans="1:24" ht="3.75" customHeight="1">
      <c r="A22" s="56"/>
      <c r="B22" s="57"/>
      <c r="C22" s="56"/>
      <c r="D22" s="61"/>
      <c r="E22" s="56"/>
      <c r="F22" s="61"/>
      <c r="G22" s="56"/>
      <c r="H22" s="61"/>
      <c r="I22" s="56"/>
      <c r="J22" s="61"/>
      <c r="K22" s="56"/>
      <c r="L22" s="61"/>
      <c r="M22" s="56"/>
      <c r="N22" s="54"/>
      <c r="O22" s="54"/>
    </row>
    <row r="23" spans="1:24" ht="9" customHeight="1">
      <c r="A23" s="56"/>
      <c r="B23" s="57"/>
      <c r="C23" s="56"/>
      <c r="D23" s="197"/>
      <c r="E23" s="56"/>
      <c r="F23" s="197"/>
      <c r="G23" s="56"/>
      <c r="H23" s="197"/>
      <c r="I23" s="56"/>
      <c r="J23" s="197"/>
      <c r="K23" s="56"/>
      <c r="L23" s="197"/>
      <c r="M23" s="56"/>
      <c r="N23" s="54"/>
      <c r="O23" s="54"/>
    </row>
    <row r="24" spans="1:24" ht="9" customHeight="1">
      <c r="A24" s="56"/>
      <c r="B24" s="57"/>
      <c r="C24" s="56"/>
      <c r="D24" s="197"/>
      <c r="E24" s="56"/>
      <c r="F24" s="197"/>
      <c r="G24" s="56"/>
      <c r="H24" s="197"/>
      <c r="I24" s="56"/>
      <c r="J24" s="197"/>
      <c r="K24" s="56"/>
      <c r="L24" s="197"/>
      <c r="M24" s="56"/>
      <c r="N24" s="54"/>
      <c r="O24" s="54"/>
    </row>
    <row r="25" spans="1:24" ht="16.5" customHeight="1">
      <c r="A25" s="54"/>
      <c r="B25" s="55"/>
      <c r="C25" s="62"/>
      <c r="D25" s="62"/>
      <c r="E25" s="62"/>
      <c r="F25" s="62"/>
      <c r="G25" s="62"/>
      <c r="H25" s="62"/>
      <c r="I25" s="62"/>
      <c r="J25" s="62"/>
      <c r="K25" s="62"/>
      <c r="L25" s="54"/>
      <c r="M25" s="54"/>
      <c r="N25" s="54"/>
      <c r="O25" s="54"/>
    </row>
    <row r="26" spans="1:24" ht="21.7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24" ht="6.7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24" ht="6" customHeight="1">
      <c r="A28" s="63"/>
      <c r="B28" s="63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1:24" ht="4.5" customHeight="1">
      <c r="A29" s="63"/>
      <c r="B29" s="63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1:24" ht="6" customHeight="1">
      <c r="A30" s="63"/>
      <c r="B30" s="63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24" ht="6.7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24" ht="4.5" customHeight="1">
      <c r="A32" s="54"/>
      <c r="B32" s="54"/>
      <c r="C32" s="54"/>
      <c r="D32" s="54"/>
      <c r="E32" s="54"/>
      <c r="F32" s="54"/>
      <c r="G32" s="65"/>
      <c r="H32" s="65"/>
      <c r="I32" s="65"/>
      <c r="J32" s="65"/>
      <c r="K32" s="65"/>
      <c r="L32" s="54"/>
      <c r="M32" s="54"/>
      <c r="N32" s="54"/>
      <c r="O32" s="54"/>
    </row>
    <row r="33" spans="1:15" ht="18" customHeight="1">
      <c r="A33" s="66"/>
      <c r="B33" s="66"/>
      <c r="C33" s="66"/>
      <c r="D33" s="66"/>
      <c r="E33" s="66"/>
      <c r="F33" s="65"/>
      <c r="G33" s="65"/>
      <c r="H33" s="65"/>
      <c r="I33" s="65"/>
      <c r="J33" s="65"/>
      <c r="K33" s="65"/>
      <c r="L33" s="54"/>
      <c r="M33" s="54"/>
      <c r="N33" s="54"/>
      <c r="O33" s="54"/>
    </row>
    <row r="34" spans="1:15">
      <c r="A34" s="66"/>
      <c r="B34" s="66"/>
      <c r="C34" s="66"/>
      <c r="D34" s="66"/>
      <c r="E34" s="66"/>
      <c r="F34" s="65"/>
      <c r="G34" s="65"/>
      <c r="H34" s="65"/>
      <c r="I34" s="65"/>
      <c r="J34" s="65"/>
      <c r="K34" s="65"/>
      <c r="L34" s="54"/>
      <c r="M34" s="54"/>
      <c r="N34" s="54"/>
      <c r="O34" s="54"/>
    </row>
    <row r="35" spans="1:15">
      <c r="A35" s="66"/>
      <c r="B35" s="66"/>
      <c r="C35" s="66"/>
      <c r="D35" s="66"/>
      <c r="E35" s="66"/>
      <c r="F35" s="65"/>
      <c r="G35" s="65"/>
      <c r="H35" s="65"/>
      <c r="I35" s="65"/>
      <c r="J35" s="65"/>
      <c r="K35" s="65"/>
      <c r="L35" s="54"/>
      <c r="M35" s="54"/>
      <c r="N35" s="54"/>
      <c r="O35" s="54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21FF4-2BBC-4180-8D40-B2150CCB33C0}">
  <sheetPr>
    <tabColor theme="7" tint="0.59999389629810485"/>
  </sheetPr>
  <dimension ref="B1:AR39"/>
  <sheetViews>
    <sheetView showGridLines="0" zoomScale="85" zoomScaleNormal="85" zoomScalePageLayoutView="150" workbookViewId="0">
      <pane xSplit="3" ySplit="10" topLeftCell="D11" activePane="bottomRight" state="frozen"/>
      <selection activeCell="A24" sqref="A24:XFD24"/>
      <selection pane="topRight" activeCell="A24" sqref="A24:XFD24"/>
      <selection pane="bottomLeft" activeCell="A24" sqref="A24:XFD24"/>
      <selection pane="bottomRight" activeCell="A40" sqref="A40:XFD245"/>
    </sheetView>
  </sheetViews>
  <sheetFormatPr baseColWidth="10" defaultColWidth="11.42578125" defaultRowHeight="15" outlineLevelCol="1"/>
  <cols>
    <col min="1" max="1" width="5.42578125" style="2" customWidth="1"/>
    <col min="2" max="2" width="39.7109375" style="2" customWidth="1"/>
    <col min="3" max="3" width="42.140625" style="16" customWidth="1"/>
    <col min="4" max="23" width="9.42578125" style="2" hidden="1" customWidth="1" outlineLevel="1"/>
    <col min="24" max="24" width="9.42578125" style="2" customWidth="1" collapsed="1"/>
    <col min="25" max="44" width="9.42578125" style="2" customWidth="1"/>
    <col min="45" max="16384" width="11.42578125" style="2"/>
  </cols>
  <sheetData>
    <row r="1" spans="2:44" s="82" customFormat="1" ht="23.25" customHeight="1">
      <c r="B1" s="78" t="s">
        <v>54</v>
      </c>
      <c r="C1" s="94" t="s">
        <v>63</v>
      </c>
      <c r="D1" s="95"/>
      <c r="E1" s="95"/>
      <c r="F1" s="95"/>
      <c r="G1" s="95"/>
      <c r="H1" s="95"/>
      <c r="I1" s="95"/>
      <c r="J1" s="95"/>
      <c r="K1" s="96"/>
      <c r="AK1" s="37"/>
      <c r="AL1" s="83"/>
    </row>
    <row r="2" spans="2:44" s="82" customFormat="1" ht="23.25" customHeight="1">
      <c r="B2" s="78" t="s">
        <v>52</v>
      </c>
      <c r="C2" s="94" t="s">
        <v>74</v>
      </c>
      <c r="D2" s="95"/>
      <c r="E2" s="95"/>
      <c r="F2" s="95"/>
      <c r="G2" s="95"/>
      <c r="H2" s="95"/>
      <c r="I2" s="95"/>
      <c r="J2" s="95"/>
      <c r="K2" s="96"/>
      <c r="AK2" s="37"/>
    </row>
    <row r="3" spans="2:44" s="82" customFormat="1" ht="23.25" customHeight="1">
      <c r="B3" s="78" t="s">
        <v>51</v>
      </c>
      <c r="C3" s="97">
        <f ca="1">TODAY()</f>
        <v>45364</v>
      </c>
      <c r="D3" s="98"/>
      <c r="E3" s="98"/>
      <c r="F3" s="98"/>
      <c r="G3" s="98"/>
      <c r="H3" s="98"/>
      <c r="I3" s="98"/>
      <c r="J3" s="98"/>
      <c r="K3" s="98"/>
      <c r="AK3" s="37"/>
    </row>
    <row r="4" spans="2:44" s="82" customFormat="1" ht="23.25" customHeight="1">
      <c r="B4" s="78" t="s">
        <v>50</v>
      </c>
      <c r="C4" s="94" t="s">
        <v>98</v>
      </c>
      <c r="D4" s="95"/>
      <c r="E4" s="95"/>
      <c r="F4" s="95"/>
      <c r="G4" s="95"/>
      <c r="H4" s="95"/>
      <c r="I4" s="95"/>
      <c r="J4" s="95"/>
      <c r="K4" s="96"/>
    </row>
    <row r="5" spans="2:44" s="82" customFormat="1" ht="23.25" customHeight="1">
      <c r="B5" s="78" t="s">
        <v>49</v>
      </c>
      <c r="C5" s="94" t="s">
        <v>61</v>
      </c>
      <c r="D5" s="95"/>
      <c r="E5" s="95"/>
      <c r="F5" s="95"/>
      <c r="G5" s="95"/>
      <c r="H5" s="95"/>
      <c r="I5" s="95"/>
      <c r="J5" s="95"/>
      <c r="K5" s="96"/>
    </row>
    <row r="6" spans="2:44" s="82" customFormat="1" ht="23.25" customHeight="1">
      <c r="B6" s="78" t="s">
        <v>48</v>
      </c>
      <c r="C6" s="94"/>
      <c r="D6" s="95"/>
      <c r="E6" s="95"/>
      <c r="F6" s="95"/>
      <c r="G6" s="95"/>
      <c r="H6" s="95"/>
      <c r="I6" s="95"/>
      <c r="J6" s="95"/>
      <c r="K6" s="96"/>
      <c r="AK6" s="37"/>
    </row>
    <row r="7" spans="2:44">
      <c r="B7" s="79"/>
      <c r="C7" s="80"/>
      <c r="D7" s="79"/>
      <c r="E7" s="79"/>
      <c r="F7" s="79"/>
      <c r="G7" s="79"/>
      <c r="H7" s="79"/>
      <c r="I7" s="79"/>
      <c r="J7" s="79"/>
      <c r="K7" s="79"/>
    </row>
    <row r="8" spans="2:44" ht="14.25" customHeight="1">
      <c r="B8" s="1"/>
      <c r="C8" s="11"/>
    </row>
    <row r="9" spans="2:44" ht="22.5" customHeight="1">
      <c r="B9" s="3"/>
      <c r="C9" s="12"/>
      <c r="D9" s="23"/>
      <c r="E9" s="2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65</v>
      </c>
      <c r="C10" s="13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s="10" customFormat="1" ht="18.75" customHeight="1">
      <c r="B11" s="5" t="s">
        <v>7</v>
      </c>
      <c r="C11" s="19" t="s">
        <v>59</v>
      </c>
      <c r="D11" s="20">
        <f>(THG!C9)/1000</f>
        <v>474.77220429760229</v>
      </c>
      <c r="E11" s="20">
        <f>(THG!D9)/1000</f>
        <v>459.94485786209651</v>
      </c>
      <c r="F11" s="20">
        <f>(THG!E9)/1000</f>
        <v>435.67500832891233</v>
      </c>
      <c r="G11" s="20">
        <f>(THG!F9)/1000</f>
        <v>425.92488835433448</v>
      </c>
      <c r="H11" s="20">
        <f>(THG!G9)/1000</f>
        <v>420.01432188879863</v>
      </c>
      <c r="I11" s="20">
        <f>(THG!H9)/1000</f>
        <v>406.93598222096347</v>
      </c>
      <c r="J11" s="20">
        <f>(THG!I9)/1000</f>
        <v>412.8720370209931</v>
      </c>
      <c r="K11" s="20">
        <f>(THG!J9)/1000</f>
        <v>391.00900717464316</v>
      </c>
      <c r="L11" s="20">
        <f>(THG!K9)/1000</f>
        <v>390.95946891286832</v>
      </c>
      <c r="M11" s="20">
        <f>(THG!L9)/1000</f>
        <v>379.98786227903963</v>
      </c>
      <c r="N11" s="20">
        <f>(THG!M9)/1000</f>
        <v>390.8436777012223</v>
      </c>
      <c r="O11" s="20">
        <f>(THG!N9)/1000</f>
        <v>400.84131578837372</v>
      </c>
      <c r="P11" s="20">
        <f>(THG!O9)/1000</f>
        <v>400.95639254076838</v>
      </c>
      <c r="Q11" s="20">
        <f>(THG!P9)/1000</f>
        <v>415.67334324863907</v>
      </c>
      <c r="R11" s="20">
        <f>(THG!Q9)/1000</f>
        <v>410.41393532674601</v>
      </c>
      <c r="S11" s="20">
        <f>(THG!R9)/1000</f>
        <v>401.13306679755863</v>
      </c>
      <c r="T11" s="20">
        <f>(THG!S9)/1000</f>
        <v>401.93397514699979</v>
      </c>
      <c r="U11" s="20">
        <f>(THG!T9)/1000</f>
        <v>404.86670431656813</v>
      </c>
      <c r="V11" s="20">
        <f>(THG!U9)/1000</f>
        <v>386.26493549749483</v>
      </c>
      <c r="W11" s="20">
        <f>(THG!V9)/1000</f>
        <v>360.21068139936096</v>
      </c>
      <c r="X11" s="20">
        <f>(THG!W9)/1000</f>
        <v>371.26498191710624</v>
      </c>
      <c r="Y11" s="20">
        <f>(THG!X9)/1000</f>
        <v>366.50255547433602</v>
      </c>
      <c r="Z11" s="20">
        <f>(THG!Y9)/1000</f>
        <v>378.47574244147756</v>
      </c>
      <c r="AA11" s="20">
        <f>(THG!Z9)/1000</f>
        <v>382.23237582395615</v>
      </c>
      <c r="AB11" s="20">
        <f>(THG!AA9)/1000</f>
        <v>361.46021790185375</v>
      </c>
      <c r="AC11" s="20">
        <f>(THG!AB9)/1000</f>
        <v>349.25954881792507</v>
      </c>
      <c r="AD11" s="20">
        <f>(THG!AC9)/1000</f>
        <v>344.40716458016357</v>
      </c>
      <c r="AE11" s="20">
        <f>(THG!AD9)/1000</f>
        <v>324.59928341566319</v>
      </c>
      <c r="AF11" s="20">
        <f>(THG!AE9)/1000</f>
        <v>310.47016408489753</v>
      </c>
      <c r="AG11" s="20">
        <f>(THG!AF9)/1000</f>
        <v>257.89191174551746</v>
      </c>
      <c r="AH11" s="160">
        <f>(THG!AG9)/1000</f>
        <v>218.68542551348236</v>
      </c>
      <c r="AI11" s="160">
        <f>(THG!AH9)/1000</f>
        <v>246.01807531847584</v>
      </c>
      <c r="AJ11" s="160">
        <f>(THG!AI9)/1000</f>
        <v>257.17908730201214</v>
      </c>
      <c r="AK11" s="160">
        <f>(THG!AJ9)/1000</f>
        <v>205.42393452074822</v>
      </c>
      <c r="AL11" s="26"/>
      <c r="AM11" s="26"/>
      <c r="AN11" s="26"/>
      <c r="AO11" s="26"/>
      <c r="AP11" s="26"/>
      <c r="AQ11" s="26"/>
      <c r="AR11" s="26"/>
    </row>
    <row r="12" spans="2:44" ht="18.75" customHeight="1">
      <c r="B12" s="6" t="s">
        <v>8</v>
      </c>
      <c r="C12" s="21" t="s">
        <v>59</v>
      </c>
      <c r="D12" s="81">
        <f>(THG!C14)/1000</f>
        <v>277.7581737819724</v>
      </c>
      <c r="E12" s="81">
        <f>(THG!D14)/1000</f>
        <v>252.37516954351341</v>
      </c>
      <c r="F12" s="81">
        <f>(THG!E14)/1000</f>
        <v>241.05925493739932</v>
      </c>
      <c r="G12" s="81">
        <f>(THG!F14)/1000</f>
        <v>231.33786636549422</v>
      </c>
      <c r="H12" s="81">
        <f>(THG!G14)/1000</f>
        <v>234.89575011403397</v>
      </c>
      <c r="I12" s="81">
        <f>(THG!H14)/1000</f>
        <v>236.79506309478873</v>
      </c>
      <c r="J12" s="81">
        <f>(THG!I14)/1000</f>
        <v>225.57877020300779</v>
      </c>
      <c r="K12" s="81">
        <f>(THG!J14)/1000</f>
        <v>230.13704638192803</v>
      </c>
      <c r="L12" s="81">
        <f>(THG!K14)/1000</f>
        <v>213.14477702527748</v>
      </c>
      <c r="M12" s="81">
        <f>(THG!L14)/1000</f>
        <v>203.03212815949357</v>
      </c>
      <c r="N12" s="81">
        <f>(THG!M14)/1000</f>
        <v>202.59808764985593</v>
      </c>
      <c r="O12" s="81">
        <f>(THG!N14)/1000</f>
        <v>191.97600543870442</v>
      </c>
      <c r="P12" s="81">
        <f>(THG!O14)/1000</f>
        <v>189.73552205205425</v>
      </c>
      <c r="Q12" s="81">
        <f>(THG!P14)/1000</f>
        <v>190.35893582223719</v>
      </c>
      <c r="R12" s="81">
        <f>(THG!Q14)/1000</f>
        <v>190.22147201926097</v>
      </c>
      <c r="S12" s="81">
        <f>(THG!R14)/1000</f>
        <v>187.72920886333165</v>
      </c>
      <c r="T12" s="81">
        <f>(THG!S14)/1000</f>
        <v>192.03166295333517</v>
      </c>
      <c r="U12" s="81">
        <f>(THG!T14)/1000</f>
        <v>200.08969642406061</v>
      </c>
      <c r="V12" s="81">
        <f>(THG!U14)/1000</f>
        <v>197.16168082380679</v>
      </c>
      <c r="W12" s="81">
        <f>(THG!V14)/1000</f>
        <v>171.47640857256084</v>
      </c>
      <c r="X12" s="81">
        <f>(THG!W14)/1000</f>
        <v>185.2681402580109</v>
      </c>
      <c r="Y12" s="81">
        <f>(THG!X14)/1000</f>
        <v>183.20989578026479</v>
      </c>
      <c r="Z12" s="81">
        <f>(THG!Y14)/1000</f>
        <v>178.06639683773511</v>
      </c>
      <c r="AA12" s="81">
        <f>(THG!Z14)/1000</f>
        <v>178.30820067735647</v>
      </c>
      <c r="AB12" s="81">
        <f>(THG!AA14)/1000</f>
        <v>177.34736893333542</v>
      </c>
      <c r="AC12" s="81">
        <f>(THG!AB14)/1000</f>
        <v>184.92413095053968</v>
      </c>
      <c r="AD12" s="81">
        <f>(THG!AC14)/1000</f>
        <v>188.60236907126583</v>
      </c>
      <c r="AE12" s="81">
        <f>(THG!AD14)/1000</f>
        <v>194.29308995749543</v>
      </c>
      <c r="AF12" s="81">
        <f>(THG!AE14)/1000</f>
        <v>186.47139915383971</v>
      </c>
      <c r="AG12" s="81">
        <f>(THG!AF14)/1000</f>
        <v>180.75977840321625</v>
      </c>
      <c r="AH12" s="166">
        <f>(THG!AG14)/1000</f>
        <v>173.99442267453142</v>
      </c>
      <c r="AI12" s="166">
        <f>(THG!AH14)/1000</f>
        <v>181.60042697293278</v>
      </c>
      <c r="AJ12" s="166">
        <f>(THG!AI14)/1000</f>
        <v>167.86454749595785</v>
      </c>
      <c r="AK12" s="166">
        <f>(THG!AJ14)/1000</f>
        <v>154.96955459585607</v>
      </c>
      <c r="AL12" s="25"/>
      <c r="AM12" s="25"/>
      <c r="AN12" s="25"/>
      <c r="AO12" s="25"/>
      <c r="AP12" s="25"/>
      <c r="AQ12" s="25"/>
      <c r="AR12" s="25"/>
    </row>
    <row r="13" spans="2:44" ht="18.75" customHeight="1">
      <c r="B13" s="34" t="s">
        <v>9</v>
      </c>
      <c r="C13" s="35" t="s">
        <v>59</v>
      </c>
      <c r="D13" s="20">
        <f>(THG!C21)/1000</f>
        <v>210.03839500964139</v>
      </c>
      <c r="E13" s="20">
        <f>(THG!D21)/1000</f>
        <v>208.4321084270872</v>
      </c>
      <c r="F13" s="20">
        <f>(THG!E21)/1000</f>
        <v>190.27592066639284</v>
      </c>
      <c r="G13" s="20">
        <f>(THG!F21)/1000</f>
        <v>197.00469390040362</v>
      </c>
      <c r="H13" s="20">
        <f>(THG!G21)/1000</f>
        <v>186.22336949533533</v>
      </c>
      <c r="I13" s="20">
        <f>(THG!H21)/1000</f>
        <v>187.71345158014984</v>
      </c>
      <c r="J13" s="20">
        <f>(THG!I21)/1000</f>
        <v>210.88676286370921</v>
      </c>
      <c r="K13" s="20">
        <f>(THG!J21)/1000</f>
        <v>197.6561344516158</v>
      </c>
      <c r="L13" s="20">
        <f>(THG!K21)/1000</f>
        <v>189.51181426999239</v>
      </c>
      <c r="M13" s="20">
        <f>(THG!L21)/1000</f>
        <v>172.83155363589105</v>
      </c>
      <c r="N13" s="20">
        <f>(THG!M21)/1000</f>
        <v>166.78954295803956</v>
      </c>
      <c r="O13" s="20">
        <f>(THG!N21)/1000</f>
        <v>187.07952214722181</v>
      </c>
      <c r="P13" s="20">
        <f>(THG!O21)/1000</f>
        <v>174.0808932375185</v>
      </c>
      <c r="Q13" s="20">
        <f>(THG!P21)/1000</f>
        <v>161.40337418174363</v>
      </c>
      <c r="R13" s="20">
        <f>(THG!Q21)/1000</f>
        <v>153.22372558321308</v>
      </c>
      <c r="S13" s="20">
        <f>(THG!R21)/1000</f>
        <v>157.33030331130297</v>
      </c>
      <c r="T13" s="20">
        <f>(THG!S21)/1000</f>
        <v>163.74670642706491</v>
      </c>
      <c r="U13" s="20">
        <f>(THG!T21)/1000</f>
        <v>122.0543391313773</v>
      </c>
      <c r="V13" s="20">
        <f>(THG!U21)/1000</f>
        <v>147.24919982231759</v>
      </c>
      <c r="W13" s="20">
        <f>(THG!V21)/1000</f>
        <v>137.17066475658808</v>
      </c>
      <c r="X13" s="20">
        <f>(THG!W21)/1000</f>
        <v>142.92851365286131</v>
      </c>
      <c r="Y13" s="20">
        <f>(THG!X21)/1000</f>
        <v>124.65843921430061</v>
      </c>
      <c r="Z13" s="20">
        <f>(THG!Y21)/1000</f>
        <v>130.37442588095729</v>
      </c>
      <c r="AA13" s="20">
        <f>(THG!Z21)/1000</f>
        <v>139.12219253354851</v>
      </c>
      <c r="AB13" s="20">
        <f>(THG!AA21)/1000</f>
        <v>120.30190849155996</v>
      </c>
      <c r="AC13" s="20">
        <f>(THG!AB21)/1000</f>
        <v>126.26455671364519</v>
      </c>
      <c r="AD13" s="20">
        <f>(THG!AC21)/1000</f>
        <v>121.55034033853188</v>
      </c>
      <c r="AE13" s="20">
        <f>(THG!AD21)/1000</f>
        <v>121.18388477130449</v>
      </c>
      <c r="AF13" s="20">
        <f>(THG!AE21)/1000</f>
        <v>116.16427495782935</v>
      </c>
      <c r="AG13" s="20">
        <f>(THG!AF21)/1000</f>
        <v>122.35737472159049</v>
      </c>
      <c r="AH13" s="160">
        <f>(THG!AG21)/1000</f>
        <v>122.55170518132397</v>
      </c>
      <c r="AI13" s="160">
        <f>(THG!AH21)/1000</f>
        <v>119.3546424065769</v>
      </c>
      <c r="AJ13" s="160">
        <f>(THG!AI21)/1000</f>
        <v>110.5435730421372</v>
      </c>
      <c r="AK13" s="160">
        <f>(THG!AJ21)/1000</f>
        <v>102.21906717936228</v>
      </c>
      <c r="AL13" s="26"/>
      <c r="AM13" s="26"/>
      <c r="AN13" s="26"/>
      <c r="AO13" s="26"/>
      <c r="AP13" s="26"/>
      <c r="AQ13" s="26"/>
      <c r="AR13" s="26"/>
    </row>
    <row r="14" spans="2:44" ht="18.75" customHeight="1">
      <c r="B14" s="6" t="s">
        <v>13</v>
      </c>
      <c r="C14" s="21" t="s">
        <v>59</v>
      </c>
      <c r="D14" s="81">
        <f>(THG!C26)/1000</f>
        <v>163.35514684225294</v>
      </c>
      <c r="E14" s="81">
        <f>(THG!D26)/1000</f>
        <v>166.30302921980194</v>
      </c>
      <c r="F14" s="81">
        <f>(THG!E26)/1000</f>
        <v>172.16773152756792</v>
      </c>
      <c r="G14" s="81">
        <f>(THG!F26)/1000</f>
        <v>176.49277057747304</v>
      </c>
      <c r="H14" s="81">
        <f>(THG!G26)/1000</f>
        <v>172.46307414861329</v>
      </c>
      <c r="I14" s="81">
        <f>(THG!H26)/1000</f>
        <v>176.12231755180565</v>
      </c>
      <c r="J14" s="81">
        <f>(THG!I26)/1000</f>
        <v>175.70624113057727</v>
      </c>
      <c r="K14" s="81">
        <f>(THG!J26)/1000</f>
        <v>176.1207892159978</v>
      </c>
      <c r="L14" s="81">
        <f>(THG!K26)/1000</f>
        <v>179.39634589714115</v>
      </c>
      <c r="M14" s="81">
        <f>(THG!L26)/1000</f>
        <v>184.52948271860032</v>
      </c>
      <c r="N14" s="81">
        <f>(THG!M26)/1000</f>
        <v>180.58621277615492</v>
      </c>
      <c r="O14" s="81">
        <f>(THG!N26)/1000</f>
        <v>176.69359539978447</v>
      </c>
      <c r="P14" s="81">
        <f>(THG!O26)/1000</f>
        <v>174.18313242743031</v>
      </c>
      <c r="Q14" s="81">
        <f>(THG!P26)/1000</f>
        <v>165.21568772555921</v>
      </c>
      <c r="R14" s="81">
        <f>(THG!Q26)/1000</f>
        <v>159.62915511131908</v>
      </c>
      <c r="S14" s="81">
        <f>(THG!R26)/1000</f>
        <v>155.55913707688075</v>
      </c>
      <c r="T14" s="81">
        <f>(THG!S26)/1000</f>
        <v>160.27736259606249</v>
      </c>
      <c r="U14" s="81">
        <f>(THG!T26)/1000</f>
        <v>152.43824379714999</v>
      </c>
      <c r="V14" s="81">
        <f>(THG!U26)/1000</f>
        <v>157.36194105320931</v>
      </c>
      <c r="W14" s="81">
        <f>(THG!V26)/1000</f>
        <v>151.98041757374139</v>
      </c>
      <c r="X14" s="81">
        <f>(THG!W26)/1000</f>
        <v>150.44803738609025</v>
      </c>
      <c r="Y14" s="81">
        <f>(THG!X26)/1000</f>
        <v>152.30480216643753</v>
      </c>
      <c r="Z14" s="81">
        <f>(THG!Y26)/1000</f>
        <v>150.6384825724468</v>
      </c>
      <c r="AA14" s="81">
        <f>(THG!Z26)/1000</f>
        <v>154.6795985445481</v>
      </c>
      <c r="AB14" s="81">
        <f>(THG!AA26)/1000</f>
        <v>153.84991630543107</v>
      </c>
      <c r="AC14" s="81">
        <f>(THG!AB26)/1000</f>
        <v>161.6785006892035</v>
      </c>
      <c r="AD14" s="81">
        <f>(THG!AC26)/1000</f>
        <v>163.80348932129445</v>
      </c>
      <c r="AE14" s="81">
        <f>(THG!AD26)/1000</f>
        <v>165.17619340534688</v>
      </c>
      <c r="AF14" s="81">
        <f>(THG!AE26)/1000</f>
        <v>165.38040341397894</v>
      </c>
      <c r="AG14" s="81">
        <f>(THG!AF26)/1000</f>
        <v>164.32371733085901</v>
      </c>
      <c r="AH14" s="166">
        <f>(THG!AG26)/1000</f>
        <v>146.38547307629761</v>
      </c>
      <c r="AI14" s="166">
        <f>(THG!AH26)/1000</f>
        <v>144.40047003687553</v>
      </c>
      <c r="AJ14" s="166">
        <f>(THG!AI26)/1000</f>
        <v>147.28328038136249</v>
      </c>
      <c r="AK14" s="166">
        <f>(THG!AJ26)/1000</f>
        <v>145.51973743310907</v>
      </c>
      <c r="AL14" s="25"/>
      <c r="AM14" s="25"/>
      <c r="AN14" s="25"/>
      <c r="AO14" s="25"/>
      <c r="AP14" s="25"/>
      <c r="AQ14" s="25"/>
      <c r="AR14" s="25"/>
    </row>
    <row r="15" spans="2:44" s="10" customFormat="1" ht="18.75" customHeight="1">
      <c r="B15" s="5" t="s">
        <v>14</v>
      </c>
      <c r="C15" s="19" t="s">
        <v>59</v>
      </c>
      <c r="D15" s="20">
        <f>(THG!C32)/1000</f>
        <v>83.214353923240651</v>
      </c>
      <c r="E15" s="20">
        <f>(THG!D32)/1000</f>
        <v>74.528217991376081</v>
      </c>
      <c r="F15" s="20">
        <f>(THG!E32)/1000</f>
        <v>72.21717609868152</v>
      </c>
      <c r="G15" s="20">
        <f>(THG!F32)/1000</f>
        <v>71.734147858968711</v>
      </c>
      <c r="H15" s="20">
        <f>(THG!G32)/1000</f>
        <v>71.852192087967069</v>
      </c>
      <c r="I15" s="20">
        <f>(THG!H32)/1000</f>
        <v>71.99007853315311</v>
      </c>
      <c r="J15" s="20">
        <f>(THG!I32)/1000</f>
        <v>73.564166044947811</v>
      </c>
      <c r="K15" s="20">
        <f>(THG!J32)/1000</f>
        <v>71.230497170154223</v>
      </c>
      <c r="L15" s="20">
        <f>(THG!K32)/1000</f>
        <v>71.196392043283907</v>
      </c>
      <c r="M15" s="20">
        <f>(THG!L32)/1000</f>
        <v>71.57618579671896</v>
      </c>
      <c r="N15" s="20">
        <f>(THG!M32)/1000</f>
        <v>70.047672720061982</v>
      </c>
      <c r="O15" s="20">
        <f>(THG!N32)/1000</f>
        <v>70.934426435275569</v>
      </c>
      <c r="P15" s="20">
        <f>(THG!O32)/1000</f>
        <v>68.558822451700081</v>
      </c>
      <c r="Q15" s="20">
        <f>(THG!P32)/1000</f>
        <v>68.015057078560716</v>
      </c>
      <c r="R15" s="20">
        <f>(THG!Q32)/1000</f>
        <v>66.250908342193298</v>
      </c>
      <c r="S15" s="20">
        <f>(THG!R32)/1000</f>
        <v>65.942493320439311</v>
      </c>
      <c r="T15" s="20">
        <f>(THG!S32)/1000</f>
        <v>65.253297111687615</v>
      </c>
      <c r="U15" s="20">
        <f>(THG!T32)/1000</f>
        <v>65.066118373502746</v>
      </c>
      <c r="V15" s="20">
        <f>(THG!U32)/1000</f>
        <v>65.72473339748602</v>
      </c>
      <c r="W15" s="20">
        <f>(THG!V32)/1000</f>
        <v>65.521184798993986</v>
      </c>
      <c r="X15" s="20">
        <f>(THG!W32)/1000</f>
        <v>65.812244879608784</v>
      </c>
      <c r="Y15" s="20">
        <f>(THG!X32)/1000</f>
        <v>66.325189609818167</v>
      </c>
      <c r="Z15" s="20">
        <f>(THG!Y32)/1000</f>
        <v>66.461151750212025</v>
      </c>
      <c r="AA15" s="20">
        <f>(THG!Z32)/1000</f>
        <v>67.446154474401069</v>
      </c>
      <c r="AB15" s="20">
        <f>(THG!AA32)/1000</f>
        <v>68.8670541509765</v>
      </c>
      <c r="AC15" s="20">
        <f>(THG!AB32)/1000</f>
        <v>68.815265774603219</v>
      </c>
      <c r="AD15" s="20">
        <f>(THG!AC32)/1000</f>
        <v>68.443733218658124</v>
      </c>
      <c r="AE15" s="20">
        <f>(THG!AD32)/1000</f>
        <v>67.06516661185907</v>
      </c>
      <c r="AF15" s="20">
        <f>(THG!AE32)/1000</f>
        <v>66.079323960215021</v>
      </c>
      <c r="AG15" s="20">
        <f>(THG!AF32)/1000</f>
        <v>64.821822279193924</v>
      </c>
      <c r="AH15" s="160">
        <f>(THG!AG32)/1000</f>
        <v>64.01774980527675</v>
      </c>
      <c r="AI15" s="160">
        <f>(THG!AH32)/1000</f>
        <v>62.42330080623011</v>
      </c>
      <c r="AJ15" s="160">
        <f>(THG!AI32)/1000</f>
        <v>61.43410459505521</v>
      </c>
      <c r="AK15" s="160">
        <f>(THG!AJ32)/1000</f>
        <v>60.304612207384196</v>
      </c>
      <c r="AL15" s="26"/>
      <c r="AM15" s="26"/>
      <c r="AN15" s="26"/>
      <c r="AO15" s="26"/>
      <c r="AP15" s="26"/>
      <c r="AQ15" s="26"/>
      <c r="AR15" s="26"/>
    </row>
    <row r="16" spans="2:44" s="10" customFormat="1" ht="18.75" customHeight="1">
      <c r="B16" s="6" t="s">
        <v>15</v>
      </c>
      <c r="C16" s="21" t="s">
        <v>59</v>
      </c>
      <c r="D16" s="81">
        <f>(THG!C42)/1000</f>
        <v>41.519912114751413</v>
      </c>
      <c r="E16" s="81">
        <f>(THG!D42)/1000</f>
        <v>43.067415051985293</v>
      </c>
      <c r="F16" s="81">
        <f>(THG!E42)/1000</f>
        <v>43.662905165918296</v>
      </c>
      <c r="G16" s="81">
        <f>(THG!F42)/1000</f>
        <v>43.384271184315324</v>
      </c>
      <c r="H16" s="81">
        <f>(THG!G42)/1000</f>
        <v>42.306820498853</v>
      </c>
      <c r="I16" s="81">
        <f>(THG!H42)/1000</f>
        <v>41.040977076150796</v>
      </c>
      <c r="J16" s="81">
        <f>(THG!I42)/1000</f>
        <v>39.251814931068999</v>
      </c>
      <c r="K16" s="81">
        <f>(THG!J42)/1000</f>
        <v>35.952487367432532</v>
      </c>
      <c r="L16" s="81">
        <f>(THG!K42)/1000</f>
        <v>33.427563068036193</v>
      </c>
      <c r="M16" s="81">
        <f>(THG!L42)/1000</f>
        <v>31.441798627334116</v>
      </c>
      <c r="N16" s="81">
        <f>(THG!M42)/1000</f>
        <v>29.567798625485295</v>
      </c>
      <c r="O16" s="81">
        <f>(THG!N42)/1000</f>
        <v>27.56471843440686</v>
      </c>
      <c r="P16" s="81">
        <f>(THG!O42)/1000</f>
        <v>25.844143779141344</v>
      </c>
      <c r="Q16" s="81">
        <f>(THG!P42)/1000</f>
        <v>24.058578593831285</v>
      </c>
      <c r="R16" s="81">
        <f>(THG!Q42)/1000</f>
        <v>21.485733463136619</v>
      </c>
      <c r="S16" s="81">
        <f>(THG!R42)/1000</f>
        <v>19.827437578599543</v>
      </c>
      <c r="T16" s="81">
        <f>(THG!S42)/1000</f>
        <v>17.755355466907975</v>
      </c>
      <c r="U16" s="81">
        <f>(THG!T42)/1000</f>
        <v>16.234070325482531</v>
      </c>
      <c r="V16" s="81">
        <f>(THG!U42)/1000</f>
        <v>14.836772466430437</v>
      </c>
      <c r="W16" s="81">
        <f>(THG!V42)/1000</f>
        <v>13.443179711153402</v>
      </c>
      <c r="X16" s="81">
        <f>(THG!W42)/1000</f>
        <v>12.189834586127695</v>
      </c>
      <c r="Y16" s="81">
        <f>(THG!X42)/1000</f>
        <v>11.307302215102903</v>
      </c>
      <c r="Z16" s="81">
        <f>(THG!Y42)/1000</f>
        <v>10.481547300875869</v>
      </c>
      <c r="AA16" s="81">
        <f>(THG!Z42)/1000</f>
        <v>9.6859322005636894</v>
      </c>
      <c r="AB16" s="81">
        <f>(THG!AA42)/1000</f>
        <v>9.0605980759625186</v>
      </c>
      <c r="AC16" s="81">
        <f>(THG!AB42)/1000</f>
        <v>8.4418273972392068</v>
      </c>
      <c r="AD16" s="81">
        <f>(THG!AC42)/1000</f>
        <v>7.902798452640484</v>
      </c>
      <c r="AE16" s="81">
        <f>(THG!AD42)/1000</f>
        <v>7.5242893886743341</v>
      </c>
      <c r="AF16" s="81">
        <f>(THG!AE42)/1000</f>
        <v>7.1297761058190154</v>
      </c>
      <c r="AG16" s="81">
        <f>(THG!AF42)/1000</f>
        <v>6.6048626055132109</v>
      </c>
      <c r="AH16" s="166">
        <f>(THG!AG42)/1000</f>
        <v>6.1200204610935556</v>
      </c>
      <c r="AI16" s="166">
        <f>(THG!AH42)/1000</f>
        <v>5.8030890417478309</v>
      </c>
      <c r="AJ16" s="166">
        <f>(THG!AI42)/1000</f>
        <v>5.6604092501395806</v>
      </c>
      <c r="AK16" s="166">
        <f>(THG!AJ42)/1000</f>
        <v>5.5163431106247254</v>
      </c>
      <c r="AL16" s="25"/>
      <c r="AM16" s="25"/>
      <c r="AN16" s="25"/>
      <c r="AO16" s="25"/>
      <c r="AP16" s="25"/>
      <c r="AQ16" s="25"/>
      <c r="AR16" s="25"/>
    </row>
    <row r="17" spans="2:44" ht="18.75" customHeight="1">
      <c r="B17" s="5" t="s">
        <v>71</v>
      </c>
      <c r="C17" s="19" t="s">
        <v>59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</row>
    <row r="18" spans="2:44" s="148" customFormat="1" ht="22.5" customHeight="1">
      <c r="B18" s="3"/>
      <c r="C18" s="12"/>
      <c r="D18" s="23"/>
      <c r="E18" s="2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</row>
    <row r="19" spans="2:44" s="148" customFormat="1">
      <c r="B19" s="170" t="s">
        <v>147</v>
      </c>
      <c r="C19" s="159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80"/>
      <c r="AJ19" s="181"/>
      <c r="AK19" s="162"/>
      <c r="AL19" s="162"/>
      <c r="AM19" s="162"/>
      <c r="AN19" s="162"/>
      <c r="AO19" s="162"/>
      <c r="AP19" s="162"/>
      <c r="AQ19" s="162"/>
      <c r="AR19" s="162"/>
    </row>
    <row r="20" spans="2:44" s="148" customFormat="1">
      <c r="B20" s="149" t="s">
        <v>65</v>
      </c>
      <c r="C20" s="156"/>
      <c r="D20" s="153">
        <v>32874</v>
      </c>
      <c r="E20" s="153">
        <v>33239</v>
      </c>
      <c r="F20" s="153">
        <v>33604</v>
      </c>
      <c r="G20" s="153">
        <v>33970</v>
      </c>
      <c r="H20" s="153">
        <v>34335</v>
      </c>
      <c r="I20" s="153">
        <v>34700</v>
      </c>
      <c r="J20" s="153">
        <v>35065</v>
      </c>
      <c r="K20" s="153">
        <v>35431</v>
      </c>
      <c r="L20" s="153">
        <v>35796</v>
      </c>
      <c r="M20" s="153">
        <v>36161</v>
      </c>
      <c r="N20" s="153">
        <v>36526</v>
      </c>
      <c r="O20" s="153">
        <v>36892</v>
      </c>
      <c r="P20" s="153">
        <v>37257</v>
      </c>
      <c r="Q20" s="153">
        <v>37622</v>
      </c>
      <c r="R20" s="153">
        <v>37987</v>
      </c>
      <c r="S20" s="153">
        <v>38353</v>
      </c>
      <c r="T20" s="153">
        <v>38718</v>
      </c>
      <c r="U20" s="153">
        <v>39083</v>
      </c>
      <c r="V20" s="153">
        <v>39448</v>
      </c>
      <c r="W20" s="153">
        <v>39814</v>
      </c>
      <c r="X20" s="153">
        <v>40179</v>
      </c>
      <c r="Y20" s="153">
        <v>40544</v>
      </c>
      <c r="Z20" s="153">
        <v>40909</v>
      </c>
      <c r="AA20" s="153">
        <v>41275</v>
      </c>
      <c r="AB20" s="153">
        <v>41640</v>
      </c>
      <c r="AC20" s="153">
        <v>42005</v>
      </c>
      <c r="AD20" s="153">
        <v>42370</v>
      </c>
      <c r="AE20" s="153">
        <v>42736</v>
      </c>
      <c r="AF20" s="153">
        <v>43101</v>
      </c>
      <c r="AG20" s="153">
        <v>43466</v>
      </c>
      <c r="AH20" s="179">
        <v>43831</v>
      </c>
      <c r="AI20" s="153">
        <v>44197</v>
      </c>
      <c r="AJ20" s="179">
        <v>44562</v>
      </c>
      <c r="AK20" s="153">
        <v>44927</v>
      </c>
      <c r="AL20" s="153">
        <v>45292</v>
      </c>
      <c r="AM20" s="153">
        <v>45658</v>
      </c>
      <c r="AN20" s="153">
        <v>46023</v>
      </c>
      <c r="AO20" s="153">
        <v>46388</v>
      </c>
      <c r="AP20" s="153">
        <v>46753</v>
      </c>
      <c r="AQ20" s="153">
        <v>47119</v>
      </c>
      <c r="AR20" s="153">
        <v>47484</v>
      </c>
    </row>
    <row r="21" spans="2:44" ht="18.75" customHeight="1">
      <c r="B21" s="150" t="s">
        <v>7</v>
      </c>
      <c r="C21" s="159" t="s">
        <v>131</v>
      </c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4"/>
      <c r="AC21" s="164"/>
      <c r="AD21" s="164"/>
      <c r="AE21" s="164"/>
      <c r="AF21" s="164"/>
      <c r="AG21" s="164"/>
      <c r="AH21" s="160">
        <v>280</v>
      </c>
      <c r="AI21" s="160" t="e">
        <v>#N/A</v>
      </c>
      <c r="AJ21" s="160">
        <v>257</v>
      </c>
      <c r="AK21" s="160" t="e">
        <v>#N/A</v>
      </c>
      <c r="AL21" s="160" t="e">
        <v>#N/A</v>
      </c>
      <c r="AM21" s="160" t="e">
        <v>#N/A</v>
      </c>
      <c r="AN21" s="160" t="e">
        <v>#N/A</v>
      </c>
      <c r="AO21" s="160" t="e">
        <v>#N/A</v>
      </c>
      <c r="AP21" s="160" t="e">
        <v>#N/A</v>
      </c>
      <c r="AQ21" s="160" t="e">
        <v>#N/A</v>
      </c>
      <c r="AR21" s="160">
        <v>107.9776140872485</v>
      </c>
    </row>
    <row r="22" spans="2:44" ht="18.75" customHeight="1">
      <c r="B22" s="151" t="s">
        <v>8</v>
      </c>
      <c r="C22" s="157" t="s">
        <v>131</v>
      </c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6">
        <v>186</v>
      </c>
      <c r="AI22" s="166">
        <v>182</v>
      </c>
      <c r="AJ22" s="189">
        <v>176.86086659631175</v>
      </c>
      <c r="AK22" s="189">
        <v>172.985406483856</v>
      </c>
      <c r="AL22" s="189">
        <v>168.55909961071313</v>
      </c>
      <c r="AM22" s="189">
        <v>160.55909961071313</v>
      </c>
      <c r="AN22" s="189">
        <v>152.55909961071313</v>
      </c>
      <c r="AO22" s="189">
        <v>143.55909961071313</v>
      </c>
      <c r="AP22" s="189">
        <v>135.55909961071313</v>
      </c>
      <c r="AQ22" s="189">
        <v>128.5590996107131</v>
      </c>
      <c r="AR22" s="189">
        <v>121.5590996107131</v>
      </c>
    </row>
    <row r="23" spans="2:44" ht="18.75" customHeight="1">
      <c r="B23" s="165" t="s">
        <v>9</v>
      </c>
      <c r="C23" s="159" t="s">
        <v>131</v>
      </c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0">
        <v>118</v>
      </c>
      <c r="AI23" s="160">
        <v>113</v>
      </c>
      <c r="AJ23" s="190">
        <v>107.44154968536468</v>
      </c>
      <c r="AK23" s="190">
        <v>101.05379676576811</v>
      </c>
      <c r="AL23" s="190">
        <v>95.887329563826086</v>
      </c>
      <c r="AM23" s="190">
        <v>90.887329563826086</v>
      </c>
      <c r="AN23" s="190">
        <v>85.887329563826086</v>
      </c>
      <c r="AO23" s="190">
        <v>80.887329563826086</v>
      </c>
      <c r="AP23" s="190">
        <v>75.887329563826086</v>
      </c>
      <c r="AQ23" s="190">
        <v>70.887329563826086</v>
      </c>
      <c r="AR23" s="190">
        <v>65.887329563826086</v>
      </c>
    </row>
    <row r="24" spans="2:44" s="29" customFormat="1" ht="18.75" customHeight="1">
      <c r="B24" s="151" t="s">
        <v>13</v>
      </c>
      <c r="C24" s="157" t="s">
        <v>131</v>
      </c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69"/>
      <c r="X24" s="169"/>
      <c r="Y24" s="169"/>
      <c r="Z24" s="169"/>
      <c r="AA24" s="169"/>
      <c r="AB24" s="169"/>
      <c r="AC24" s="169"/>
      <c r="AD24" s="169"/>
      <c r="AE24" s="169"/>
      <c r="AF24" s="169"/>
      <c r="AG24" s="169"/>
      <c r="AH24" s="166">
        <v>150</v>
      </c>
      <c r="AI24" s="166">
        <v>145</v>
      </c>
      <c r="AJ24" s="189">
        <v>138.80153267406732</v>
      </c>
      <c r="AK24" s="189">
        <v>132.74131421065542</v>
      </c>
      <c r="AL24" s="189">
        <v>124.9158251788763</v>
      </c>
      <c r="AM24" s="189">
        <v>119.9158251788763</v>
      </c>
      <c r="AN24" s="189">
        <v>113.9158251788763</v>
      </c>
      <c r="AO24" s="189">
        <v>108.9158251788763</v>
      </c>
      <c r="AP24" s="189">
        <v>101.9158251788763</v>
      </c>
      <c r="AQ24" s="189">
        <v>92.915825178876304</v>
      </c>
      <c r="AR24" s="189">
        <v>81.915825178876304</v>
      </c>
    </row>
    <row r="25" spans="2:44" s="10" customFormat="1" ht="18.75" customHeight="1">
      <c r="B25" s="150" t="s">
        <v>14</v>
      </c>
      <c r="C25" s="159" t="s">
        <v>131</v>
      </c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0">
        <v>70</v>
      </c>
      <c r="AI25" s="160">
        <v>68</v>
      </c>
      <c r="AJ25" s="190">
        <v>67.592627518947467</v>
      </c>
      <c r="AK25" s="190">
        <v>67.362442884434003</v>
      </c>
      <c r="AL25" s="190">
        <v>67.370704409726827</v>
      </c>
      <c r="AM25" s="190">
        <v>65.370704409726812</v>
      </c>
      <c r="AN25" s="190">
        <v>64.370704409726812</v>
      </c>
      <c r="AO25" s="190">
        <v>63.37070440972682</v>
      </c>
      <c r="AP25" s="190">
        <v>61.37070440972682</v>
      </c>
      <c r="AQ25" s="190">
        <v>59.37070440972682</v>
      </c>
      <c r="AR25" s="190">
        <v>58.37070440972682</v>
      </c>
    </row>
    <row r="26" spans="2:44" s="10" customFormat="1" ht="18.75" customHeight="1">
      <c r="B26" s="151" t="s">
        <v>15</v>
      </c>
      <c r="C26" s="157" t="s">
        <v>131</v>
      </c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6">
        <v>9</v>
      </c>
      <c r="AI26" s="166">
        <v>9</v>
      </c>
      <c r="AJ26" s="189">
        <v>8.5006613839937355</v>
      </c>
      <c r="AK26" s="189">
        <v>8.8556929007255043</v>
      </c>
      <c r="AL26" s="189">
        <v>8.3327428707399029</v>
      </c>
      <c r="AM26" s="189">
        <v>8.3327428707399029</v>
      </c>
      <c r="AN26" s="189">
        <v>7.3327428707399029</v>
      </c>
      <c r="AO26" s="189">
        <v>7.3327428707399029</v>
      </c>
      <c r="AP26" s="189">
        <v>6.3327428707399029</v>
      </c>
      <c r="AQ26" s="189">
        <v>6.3327428707399029</v>
      </c>
      <c r="AR26" s="189">
        <v>5.3327428707399029</v>
      </c>
    </row>
    <row r="27" spans="2:44" ht="18.75" customHeight="1">
      <c r="B27" s="150" t="s">
        <v>71</v>
      </c>
      <c r="C27" s="159" t="s">
        <v>60</v>
      </c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</row>
    <row r="28" spans="2:44" ht="18.75" customHeight="1">
      <c r="B28" s="154"/>
      <c r="C28" s="157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</row>
    <row r="29" spans="2:44" s="148" customFormat="1" ht="15" customHeight="1">
      <c r="B29" s="152"/>
      <c r="C29" s="158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84"/>
      <c r="AI29" s="184"/>
      <c r="AJ29" s="182"/>
      <c r="AK29" s="183"/>
      <c r="AL29" s="183"/>
      <c r="AM29" s="182"/>
      <c r="AN29" s="182"/>
      <c r="AO29" s="182"/>
      <c r="AP29" s="182"/>
      <c r="AQ29" s="182"/>
      <c r="AR29" s="182"/>
    </row>
    <row r="30" spans="2:44" s="185" customFormat="1">
      <c r="B30" s="186" t="s">
        <v>146</v>
      </c>
      <c r="C30" s="187"/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8"/>
      <c r="AB30" s="188"/>
      <c r="AC30" s="188"/>
      <c r="AD30" s="188"/>
      <c r="AE30" s="188"/>
      <c r="AF30" s="188"/>
      <c r="AG30" s="188"/>
      <c r="AH30" s="188"/>
      <c r="AI30" s="188">
        <v>44927</v>
      </c>
      <c r="AJ30" s="188">
        <v>45292</v>
      </c>
      <c r="AK30" s="188">
        <v>45658</v>
      </c>
      <c r="AL30" s="188">
        <v>46023</v>
      </c>
      <c r="AM30" s="188">
        <v>46388</v>
      </c>
      <c r="AN30" s="188">
        <v>46753</v>
      </c>
      <c r="AO30" s="188">
        <v>47119</v>
      </c>
      <c r="AP30" s="188">
        <v>47484</v>
      </c>
      <c r="AQ30" s="188">
        <v>47849</v>
      </c>
      <c r="AR30" s="188">
        <v>48214</v>
      </c>
    </row>
    <row r="31" spans="2:44" s="148" customFormat="1">
      <c r="B31" s="149" t="s">
        <v>65</v>
      </c>
      <c r="C31" s="156"/>
      <c r="D31" s="153">
        <v>32874</v>
      </c>
      <c r="E31" s="153">
        <v>33239</v>
      </c>
      <c r="F31" s="153">
        <v>33604</v>
      </c>
      <c r="G31" s="153">
        <v>33970</v>
      </c>
      <c r="H31" s="153">
        <v>34335</v>
      </c>
      <c r="I31" s="153">
        <v>34700</v>
      </c>
      <c r="J31" s="153">
        <v>35065</v>
      </c>
      <c r="K31" s="153">
        <v>35431</v>
      </c>
      <c r="L31" s="153">
        <v>35796</v>
      </c>
      <c r="M31" s="153">
        <v>36161</v>
      </c>
      <c r="N31" s="153">
        <v>36526</v>
      </c>
      <c r="O31" s="153">
        <v>36892</v>
      </c>
      <c r="P31" s="153">
        <v>37257</v>
      </c>
      <c r="Q31" s="153">
        <v>37622</v>
      </c>
      <c r="R31" s="153">
        <v>37987</v>
      </c>
      <c r="S31" s="153">
        <v>38353</v>
      </c>
      <c r="T31" s="153">
        <v>38718</v>
      </c>
      <c r="U31" s="153">
        <v>39083</v>
      </c>
      <c r="V31" s="153">
        <v>39448</v>
      </c>
      <c r="W31" s="153">
        <v>39814</v>
      </c>
      <c r="X31" s="153">
        <v>40179</v>
      </c>
      <c r="Y31" s="153">
        <v>40544</v>
      </c>
      <c r="Z31" s="153">
        <v>40909</v>
      </c>
      <c r="AA31" s="153">
        <v>41275</v>
      </c>
      <c r="AB31" s="153">
        <v>41640</v>
      </c>
      <c r="AC31" s="153">
        <v>42005</v>
      </c>
      <c r="AD31" s="153">
        <v>42370</v>
      </c>
      <c r="AE31" s="153">
        <v>42736</v>
      </c>
      <c r="AF31" s="153">
        <v>43101</v>
      </c>
      <c r="AG31" s="153">
        <v>43466</v>
      </c>
      <c r="AH31" s="153">
        <v>43831</v>
      </c>
      <c r="AI31" s="153">
        <v>44197</v>
      </c>
      <c r="AJ31" s="153">
        <v>44562</v>
      </c>
      <c r="AK31" s="153">
        <v>44927</v>
      </c>
      <c r="AL31" s="153">
        <v>45292</v>
      </c>
      <c r="AM31" s="153">
        <v>45658</v>
      </c>
      <c r="AN31" s="153">
        <v>46023</v>
      </c>
      <c r="AO31" s="153">
        <v>46388</v>
      </c>
      <c r="AP31" s="153">
        <v>46753</v>
      </c>
      <c r="AQ31" s="153">
        <v>47119</v>
      </c>
      <c r="AR31" s="153">
        <v>47484</v>
      </c>
    </row>
    <row r="32" spans="2:44" s="148" customFormat="1">
      <c r="B32" s="155" t="s">
        <v>7</v>
      </c>
      <c r="C32" s="172" t="s">
        <v>130</v>
      </c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73"/>
      <c r="AI32" s="173">
        <v>245.133149240005</v>
      </c>
      <c r="AJ32" s="173">
        <v>257.17908730201202</v>
      </c>
      <c r="AK32" s="173">
        <v>205.42393452074822</v>
      </c>
      <c r="AL32" s="173">
        <v>0</v>
      </c>
      <c r="AM32" s="173">
        <v>0</v>
      </c>
      <c r="AN32" s="173">
        <v>0</v>
      </c>
      <c r="AO32" s="173">
        <v>0</v>
      </c>
      <c r="AP32" s="173">
        <v>0</v>
      </c>
      <c r="AQ32" s="173">
        <v>0</v>
      </c>
      <c r="AR32" s="173">
        <v>0</v>
      </c>
    </row>
    <row r="33" spans="2:44" s="148" customFormat="1">
      <c r="B33" s="154" t="s">
        <v>8</v>
      </c>
      <c r="C33" s="174" t="s">
        <v>130</v>
      </c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75"/>
      <c r="AI33" s="175">
        <v>183.25220063319435</v>
      </c>
      <c r="AJ33" s="175">
        <v>167.86454749595785</v>
      </c>
      <c r="AK33" s="175">
        <v>154.96955459585607</v>
      </c>
      <c r="AL33" s="175">
        <v>0</v>
      </c>
      <c r="AM33" s="175">
        <v>0</v>
      </c>
      <c r="AN33" s="175">
        <v>0</v>
      </c>
      <c r="AO33" s="175">
        <v>0</v>
      </c>
      <c r="AP33" s="175">
        <v>0</v>
      </c>
      <c r="AQ33" s="175">
        <v>0</v>
      </c>
      <c r="AR33" s="175">
        <v>0</v>
      </c>
    </row>
    <row r="34" spans="2:44" s="148" customFormat="1">
      <c r="B34" s="171" t="s">
        <v>9</v>
      </c>
      <c r="C34" s="172" t="s">
        <v>130</v>
      </c>
      <c r="D34" s="167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73"/>
      <c r="AI34" s="173">
        <v>118.02605283171785</v>
      </c>
      <c r="AJ34" s="173">
        <v>110.5435730421372</v>
      </c>
      <c r="AK34" s="173">
        <v>102.21906717936228</v>
      </c>
      <c r="AL34" s="173">
        <v>0</v>
      </c>
      <c r="AM34" s="173">
        <v>0</v>
      </c>
      <c r="AN34" s="173">
        <v>0</v>
      </c>
      <c r="AO34" s="173">
        <v>0</v>
      </c>
      <c r="AP34" s="173">
        <v>0</v>
      </c>
      <c r="AQ34" s="173">
        <v>0</v>
      </c>
      <c r="AR34" s="173">
        <v>0</v>
      </c>
    </row>
    <row r="35" spans="2:44" s="148" customFormat="1">
      <c r="B35" s="154" t="s">
        <v>13</v>
      </c>
      <c r="C35" s="174" t="s">
        <v>130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75"/>
      <c r="AI35" s="175">
        <v>146.78620593339423</v>
      </c>
      <c r="AJ35" s="175">
        <v>147.28328038136249</v>
      </c>
      <c r="AK35" s="175">
        <v>145.51973743310907</v>
      </c>
      <c r="AL35" s="175">
        <v>0</v>
      </c>
      <c r="AM35" s="175">
        <v>0</v>
      </c>
      <c r="AN35" s="175">
        <v>0</v>
      </c>
      <c r="AO35" s="175">
        <v>0</v>
      </c>
      <c r="AP35" s="175">
        <v>0</v>
      </c>
      <c r="AQ35" s="175">
        <v>0</v>
      </c>
      <c r="AR35" s="175">
        <v>0</v>
      </c>
    </row>
    <row r="36" spans="2:44" s="148" customFormat="1">
      <c r="B36" s="155" t="s">
        <v>14</v>
      </c>
      <c r="C36" s="172" t="s">
        <v>130</v>
      </c>
      <c r="D36" s="167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73"/>
      <c r="AI36" s="173">
        <v>62.666352329472836</v>
      </c>
      <c r="AJ36" s="173">
        <v>61.43410459505521</v>
      </c>
      <c r="AK36" s="173">
        <v>60.304612207384196</v>
      </c>
      <c r="AL36" s="173">
        <v>0</v>
      </c>
      <c r="AM36" s="173">
        <v>0</v>
      </c>
      <c r="AN36" s="173">
        <v>0</v>
      </c>
      <c r="AO36" s="173">
        <v>0</v>
      </c>
      <c r="AP36" s="173">
        <v>0</v>
      </c>
      <c r="AQ36" s="173">
        <v>0</v>
      </c>
      <c r="AR36" s="173">
        <v>0</v>
      </c>
    </row>
    <row r="37" spans="2:44" s="148" customFormat="1">
      <c r="B37" s="154" t="s">
        <v>15</v>
      </c>
      <c r="C37" s="174" t="s">
        <v>130</v>
      </c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75"/>
      <c r="AI37" s="175">
        <v>4.4940475440563752</v>
      </c>
      <c r="AJ37" s="175">
        <v>5.6604092501395806</v>
      </c>
      <c r="AK37" s="175">
        <v>5.5163431106247254</v>
      </c>
      <c r="AL37" s="175">
        <v>0</v>
      </c>
      <c r="AM37" s="175">
        <v>0</v>
      </c>
      <c r="AN37" s="175">
        <v>0</v>
      </c>
      <c r="AO37" s="175">
        <v>0</v>
      </c>
      <c r="AP37" s="175">
        <v>0</v>
      </c>
      <c r="AQ37" s="175">
        <v>0</v>
      </c>
      <c r="AR37" s="175">
        <v>0</v>
      </c>
    </row>
    <row r="38" spans="2:44" s="148" customFormat="1">
      <c r="B38" s="155" t="s">
        <v>71</v>
      </c>
      <c r="C38" s="172" t="s">
        <v>130</v>
      </c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4"/>
      <c r="Y38" s="164"/>
      <c r="Z38" s="164"/>
      <c r="AA38" s="164"/>
      <c r="AB38" s="164"/>
      <c r="AC38" s="164"/>
      <c r="AD38" s="164"/>
      <c r="AE38" s="164"/>
      <c r="AF38" s="164"/>
      <c r="AG38" s="164"/>
      <c r="AH38" s="164"/>
      <c r="AI38" s="164"/>
      <c r="AJ38" s="164"/>
      <c r="AK38" s="164"/>
      <c r="AL38" s="164"/>
      <c r="AM38" s="164"/>
      <c r="AN38" s="164"/>
      <c r="AO38" s="164"/>
      <c r="AP38" s="164"/>
      <c r="AQ38" s="164"/>
      <c r="AR38" s="164"/>
    </row>
    <row r="39" spans="2:44" s="148" customFormat="1">
      <c r="B39" s="154"/>
      <c r="C39" s="157"/>
      <c r="D39" s="163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2531B-4DAB-4A89-9AA4-85FDF40CE0FC}">
  <sheetPr>
    <tabColor theme="7" tint="0.59999389629810485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0" customWidth="1"/>
    <col min="2" max="2" width="4.28515625" style="40" customWidth="1"/>
    <col min="3" max="3" width="1.7109375" style="40" customWidth="1"/>
    <col min="4" max="4" width="14" style="40" customWidth="1"/>
    <col min="5" max="5" width="1.7109375" style="40" customWidth="1"/>
    <col min="6" max="6" width="14" style="40" customWidth="1"/>
    <col min="7" max="7" width="1.7109375" style="40" customWidth="1"/>
    <col min="8" max="8" width="14" style="40" customWidth="1"/>
    <col min="9" max="9" width="1.7109375" style="40" customWidth="1"/>
    <col min="10" max="10" width="14" style="40" customWidth="1"/>
    <col min="11" max="11" width="1.7109375" style="40" customWidth="1"/>
    <col min="12" max="12" width="14" style="40" customWidth="1"/>
    <col min="13" max="13" width="3.140625" style="40" customWidth="1"/>
    <col min="14" max="14" width="1.42578125" style="40" customWidth="1"/>
    <col min="15" max="15" width="15.140625" style="40" customWidth="1"/>
    <col min="16" max="16" width="2.5703125" style="41" customWidth="1"/>
    <col min="17" max="19" width="11.7109375" style="41" customWidth="1"/>
    <col min="20" max="20" width="4" style="41" customWidth="1"/>
    <col min="21" max="22" width="11.7109375" style="41" customWidth="1"/>
    <col min="23" max="23" width="19.140625" style="41" customWidth="1"/>
    <col min="24" max="24" width="2.5703125" style="41" customWidth="1"/>
    <col min="25" max="16384" width="11.42578125" style="41"/>
  </cols>
  <sheetData>
    <row r="1" spans="1:24" ht="20.25" customHeight="1">
      <c r="A1" s="39"/>
    </row>
    <row r="2" spans="1:24" ht="20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P2" s="194" t="s">
        <v>58</v>
      </c>
      <c r="Q2" s="195"/>
      <c r="R2" s="195"/>
      <c r="S2" s="195"/>
      <c r="T2" s="195"/>
      <c r="U2" s="195"/>
      <c r="V2" s="195"/>
      <c r="W2" s="195"/>
      <c r="X2" s="196"/>
    </row>
    <row r="3" spans="1:24" ht="18.7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P3" s="44"/>
      <c r="Q3" s="45"/>
      <c r="R3" s="46"/>
      <c r="S3" s="45"/>
      <c r="T3" s="45"/>
      <c r="U3" s="46"/>
      <c r="V3" s="45"/>
      <c r="W3" s="45"/>
      <c r="X3" s="47"/>
    </row>
    <row r="4" spans="1:24" ht="15.9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P4" s="44"/>
      <c r="Q4" s="45"/>
      <c r="R4" s="45"/>
      <c r="S4" s="45"/>
      <c r="T4" s="45"/>
      <c r="U4" s="45"/>
      <c r="V4" s="45"/>
      <c r="W4" s="45"/>
      <c r="X4" s="47"/>
    </row>
    <row r="5" spans="1:24" ht="7.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P5" s="49"/>
      <c r="Q5" s="50"/>
      <c r="R5" s="50"/>
      <c r="S5" s="50"/>
      <c r="T5" s="50"/>
      <c r="U5" s="50"/>
      <c r="V5" s="50"/>
      <c r="W5" s="50"/>
      <c r="X5" s="51"/>
    </row>
    <row r="6" spans="1:24" ht="16.5" customHeight="1">
      <c r="B6" s="52"/>
      <c r="P6" s="49"/>
      <c r="Q6" s="50"/>
      <c r="R6" s="50"/>
      <c r="S6" s="50"/>
      <c r="T6" s="50"/>
      <c r="U6" s="50"/>
      <c r="V6" s="50"/>
      <c r="W6" s="50"/>
      <c r="X6" s="51"/>
    </row>
    <row r="7" spans="1:24" ht="16.5" customHeight="1">
      <c r="B7" s="52"/>
      <c r="P7" s="49"/>
      <c r="Q7" s="50"/>
      <c r="R7" s="50"/>
      <c r="S7" s="50"/>
      <c r="T7" s="50"/>
      <c r="U7" s="50"/>
      <c r="V7" s="50"/>
      <c r="W7" s="50"/>
      <c r="X7" s="51"/>
    </row>
    <row r="8" spans="1:24" ht="16.5" customHeight="1">
      <c r="B8" s="52"/>
      <c r="P8" s="49"/>
      <c r="Q8" s="50"/>
      <c r="R8" s="50"/>
      <c r="S8" s="50"/>
      <c r="T8" s="50"/>
      <c r="U8" s="50"/>
      <c r="V8" s="50"/>
      <c r="W8" s="50"/>
      <c r="X8" s="51"/>
    </row>
    <row r="9" spans="1:24" ht="16.5" customHeight="1">
      <c r="B9" s="52"/>
      <c r="P9" s="49"/>
      <c r="Q9" s="50"/>
      <c r="R9" s="50"/>
      <c r="S9" s="50"/>
      <c r="T9" s="50"/>
      <c r="U9" s="50"/>
      <c r="V9" s="50"/>
      <c r="W9" s="50"/>
      <c r="X9" s="51"/>
    </row>
    <row r="10" spans="1:24" ht="16.5" customHeight="1">
      <c r="B10" s="52"/>
      <c r="P10" s="49"/>
      <c r="Q10" s="50"/>
      <c r="R10" s="50"/>
      <c r="S10" s="50"/>
      <c r="T10" s="50"/>
      <c r="U10" s="50"/>
      <c r="V10" s="50"/>
      <c r="W10" s="50"/>
      <c r="X10" s="51"/>
    </row>
    <row r="11" spans="1:24" ht="16.5" customHeight="1">
      <c r="B11" s="52"/>
      <c r="P11" s="49"/>
      <c r="Q11" s="53" t="s">
        <v>57</v>
      </c>
      <c r="R11" s="50"/>
      <c r="S11" s="50"/>
      <c r="T11" s="50"/>
      <c r="U11" s="50"/>
      <c r="V11" s="50"/>
      <c r="W11" s="50"/>
      <c r="X11" s="51"/>
    </row>
    <row r="12" spans="1:24" ht="16.5" customHeight="1">
      <c r="B12" s="52"/>
      <c r="P12" s="49"/>
      <c r="Q12" s="50"/>
      <c r="R12" s="50"/>
      <c r="S12" s="50"/>
      <c r="T12" s="50"/>
      <c r="U12" s="50"/>
      <c r="V12" s="50"/>
      <c r="W12" s="50"/>
      <c r="X12" s="51"/>
    </row>
    <row r="13" spans="1:24" ht="17.25" customHeight="1">
      <c r="B13" s="52"/>
      <c r="P13" s="49"/>
      <c r="Q13" s="53" t="s">
        <v>56</v>
      </c>
      <c r="R13" s="50"/>
      <c r="S13" s="50"/>
      <c r="T13" s="50"/>
      <c r="U13" s="50"/>
      <c r="V13" s="50"/>
      <c r="W13" s="50"/>
      <c r="X13" s="51"/>
    </row>
    <row r="14" spans="1:24" ht="16.5" customHeight="1">
      <c r="B14" s="52"/>
      <c r="P14" s="49"/>
      <c r="Q14" s="50"/>
      <c r="R14" s="50"/>
      <c r="S14" s="50"/>
      <c r="T14" s="50"/>
      <c r="U14" s="50"/>
      <c r="V14" s="50"/>
      <c r="W14" s="50"/>
      <c r="X14" s="51"/>
    </row>
    <row r="15" spans="1:24" ht="16.5" customHeight="1">
      <c r="A15" s="54"/>
      <c r="B15" s="55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49"/>
      <c r="Q15" s="50"/>
      <c r="R15" s="53" t="s">
        <v>55</v>
      </c>
      <c r="S15" s="50"/>
      <c r="T15" s="50"/>
      <c r="U15" s="53" t="s">
        <v>55</v>
      </c>
      <c r="V15" s="50"/>
      <c r="W15" s="50"/>
      <c r="X15" s="51"/>
    </row>
    <row r="16" spans="1:24" ht="16.5" customHeight="1">
      <c r="A16" s="54"/>
      <c r="B16" s="5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49"/>
      <c r="Q16" s="50"/>
      <c r="R16" s="50"/>
      <c r="S16" s="50"/>
      <c r="T16" s="50"/>
      <c r="U16" s="50"/>
      <c r="V16" s="50"/>
      <c r="W16" s="50"/>
      <c r="X16" s="51"/>
    </row>
    <row r="17" spans="1:24" ht="16.5" customHeight="1">
      <c r="A17" s="54"/>
      <c r="B17" s="55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49"/>
      <c r="Q17" s="50"/>
      <c r="R17" s="50"/>
      <c r="S17" s="50"/>
      <c r="T17" s="50"/>
      <c r="U17" s="50"/>
      <c r="V17" s="50"/>
      <c r="W17" s="50"/>
      <c r="X17" s="51"/>
    </row>
    <row r="18" spans="1:24" ht="22.5" customHeight="1">
      <c r="A18" s="54"/>
      <c r="B18" s="55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49"/>
      <c r="Q18" s="50"/>
      <c r="R18" s="50"/>
      <c r="S18" s="50"/>
      <c r="T18" s="50"/>
      <c r="U18" s="50"/>
      <c r="V18" s="50"/>
      <c r="W18" s="50"/>
      <c r="X18" s="51"/>
    </row>
    <row r="19" spans="1:24" ht="87" customHeight="1">
      <c r="A19" s="56"/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4"/>
      <c r="O19" s="54"/>
      <c r="P19" s="58"/>
      <c r="Q19" s="59"/>
      <c r="R19" s="59"/>
      <c r="S19" s="59"/>
      <c r="T19" s="59"/>
      <c r="U19" s="59"/>
      <c r="V19" s="59"/>
      <c r="W19" s="59"/>
      <c r="X19" s="60"/>
    </row>
    <row r="20" spans="1:24" ht="9" customHeight="1">
      <c r="A20" s="56"/>
      <c r="B20" s="57"/>
      <c r="C20" s="56"/>
      <c r="D20" s="197"/>
      <c r="E20" s="56"/>
      <c r="F20" s="197"/>
      <c r="G20" s="56"/>
      <c r="H20" s="197"/>
      <c r="I20" s="56"/>
      <c r="J20" s="197"/>
      <c r="K20" s="56"/>
      <c r="L20" s="197"/>
      <c r="M20" s="56"/>
      <c r="N20" s="54"/>
      <c r="O20" s="54"/>
    </row>
    <row r="21" spans="1:24" ht="11.25" customHeight="1">
      <c r="A21" s="56"/>
      <c r="B21" s="57"/>
      <c r="C21" s="56"/>
      <c r="D21" s="197"/>
      <c r="E21" s="56"/>
      <c r="F21" s="197"/>
      <c r="G21" s="56"/>
      <c r="H21" s="197"/>
      <c r="I21" s="56"/>
      <c r="J21" s="197"/>
      <c r="K21" s="56"/>
      <c r="L21" s="197"/>
      <c r="M21" s="56"/>
      <c r="N21" s="54"/>
      <c r="O21" s="54"/>
    </row>
    <row r="22" spans="1:24" ht="3.75" customHeight="1">
      <c r="A22" s="56"/>
      <c r="B22" s="57"/>
      <c r="C22" s="56"/>
      <c r="D22" s="61"/>
      <c r="E22" s="56"/>
      <c r="F22" s="61"/>
      <c r="G22" s="56"/>
      <c r="H22" s="61"/>
      <c r="I22" s="56"/>
      <c r="J22" s="61"/>
      <c r="K22" s="56"/>
      <c r="L22" s="61"/>
      <c r="M22" s="56"/>
      <c r="N22" s="54"/>
      <c r="O22" s="54"/>
    </row>
    <row r="23" spans="1:24" ht="9" customHeight="1">
      <c r="A23" s="56"/>
      <c r="B23" s="57"/>
      <c r="C23" s="56"/>
      <c r="D23" s="197"/>
      <c r="E23" s="56"/>
      <c r="F23" s="197"/>
      <c r="G23" s="56"/>
      <c r="H23" s="197"/>
      <c r="I23" s="56"/>
      <c r="J23" s="197"/>
      <c r="K23" s="56"/>
      <c r="L23" s="197"/>
      <c r="M23" s="56"/>
      <c r="N23" s="54"/>
      <c r="O23" s="54"/>
    </row>
    <row r="24" spans="1:24" ht="9" customHeight="1">
      <c r="A24" s="56"/>
      <c r="B24" s="57"/>
      <c r="C24" s="56"/>
      <c r="D24" s="197"/>
      <c r="E24" s="56"/>
      <c r="F24" s="197"/>
      <c r="G24" s="56"/>
      <c r="H24" s="197"/>
      <c r="I24" s="56"/>
      <c r="J24" s="197"/>
      <c r="K24" s="56"/>
      <c r="L24" s="197"/>
      <c r="M24" s="56"/>
      <c r="N24" s="54"/>
      <c r="O24" s="54"/>
    </row>
    <row r="25" spans="1:24" ht="16.5" customHeight="1">
      <c r="A25" s="54"/>
      <c r="B25" s="55"/>
      <c r="C25" s="62"/>
      <c r="D25" s="62"/>
      <c r="E25" s="62"/>
      <c r="F25" s="62"/>
      <c r="G25" s="62"/>
      <c r="H25" s="62"/>
      <c r="I25" s="62"/>
      <c r="J25" s="62"/>
      <c r="K25" s="62"/>
      <c r="L25" s="54"/>
      <c r="M25" s="54"/>
      <c r="N25" s="54"/>
      <c r="O25" s="54"/>
    </row>
    <row r="26" spans="1:24" ht="21.7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24" ht="6.7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24" ht="6" customHeight="1">
      <c r="A28" s="63"/>
      <c r="B28" s="63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1:24" ht="4.5" customHeight="1">
      <c r="A29" s="63"/>
      <c r="B29" s="63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1:24" ht="6" customHeight="1">
      <c r="A30" s="63"/>
      <c r="B30" s="63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24" ht="6.7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24" ht="4.5" customHeight="1">
      <c r="A32" s="54"/>
      <c r="B32" s="54"/>
      <c r="C32" s="54"/>
      <c r="D32" s="54"/>
      <c r="E32" s="54"/>
      <c r="F32" s="54"/>
      <c r="G32" s="65"/>
      <c r="H32" s="65"/>
      <c r="I32" s="65"/>
      <c r="J32" s="65"/>
      <c r="K32" s="65"/>
      <c r="L32" s="54"/>
      <c r="M32" s="54"/>
      <c r="N32" s="54"/>
      <c r="O32" s="54"/>
    </row>
    <row r="33" spans="1:15" ht="18" customHeight="1">
      <c r="A33" s="66"/>
      <c r="B33" s="66"/>
      <c r="C33" s="66"/>
      <c r="D33" s="66"/>
      <c r="E33" s="66"/>
      <c r="F33" s="65"/>
      <c r="G33" s="65"/>
      <c r="H33" s="65"/>
      <c r="I33" s="65"/>
      <c r="J33" s="65"/>
      <c r="K33" s="65"/>
      <c r="L33" s="54"/>
      <c r="M33" s="54"/>
      <c r="N33" s="54"/>
      <c r="O33" s="54"/>
    </row>
    <row r="34" spans="1:15">
      <c r="A34" s="66"/>
      <c r="B34" s="66"/>
      <c r="C34" s="66"/>
      <c r="D34" s="66"/>
      <c r="E34" s="66"/>
      <c r="F34" s="65"/>
      <c r="G34" s="65"/>
      <c r="H34" s="65"/>
      <c r="I34" s="65"/>
      <c r="J34" s="65"/>
      <c r="K34" s="65"/>
      <c r="L34" s="54"/>
      <c r="M34" s="54"/>
      <c r="N34" s="54"/>
      <c r="O34" s="54"/>
    </row>
    <row r="35" spans="1:15">
      <c r="A35" s="66"/>
      <c r="B35" s="66"/>
      <c r="C35" s="66"/>
      <c r="D35" s="66"/>
      <c r="E35" s="66"/>
      <c r="F35" s="65"/>
      <c r="G35" s="65"/>
      <c r="H35" s="65"/>
      <c r="I35" s="65"/>
      <c r="J35" s="65"/>
      <c r="K35" s="65"/>
      <c r="L35" s="54"/>
      <c r="M35" s="54"/>
      <c r="N35" s="54"/>
      <c r="O35" s="54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4CC94-A67E-41B8-A39E-20EDFC2B7091}">
  <sheetPr>
    <tabColor theme="4"/>
  </sheetPr>
  <dimension ref="B1:AR18"/>
  <sheetViews>
    <sheetView showGridLines="0" zoomScale="85" zoomScaleNormal="85" zoomScalePageLayoutView="150" workbookViewId="0">
      <pane xSplit="3" ySplit="9" topLeftCell="D10" activePane="bottomRight" state="frozen"/>
      <selection pane="topRight" activeCell="D1" sqref="D1"/>
      <selection pane="bottomLeft" activeCell="A9" sqref="A9"/>
      <selection pane="bottomRight"/>
    </sheetView>
  </sheetViews>
  <sheetFormatPr baseColWidth="10" defaultColWidth="11.42578125" defaultRowHeight="15" outlineLevelCol="1"/>
  <cols>
    <col min="1" max="1" width="5.42578125" style="87" customWidth="1"/>
    <col min="2" max="2" width="39.7109375" style="87" customWidth="1"/>
    <col min="3" max="3" width="63.85546875" style="16" customWidth="1"/>
    <col min="4" max="23" width="9.42578125" style="87" hidden="1" customWidth="1" outlineLevel="1"/>
    <col min="24" max="24" width="9.42578125" style="87" customWidth="1" collapsed="1"/>
    <col min="25" max="44" width="9.42578125" style="87" customWidth="1"/>
    <col min="45" max="16384" width="11.42578125" style="87"/>
  </cols>
  <sheetData>
    <row r="1" spans="2:44" s="82" customFormat="1" ht="23.25" customHeight="1">
      <c r="B1" s="78" t="s">
        <v>54</v>
      </c>
      <c r="C1" s="94" t="s">
        <v>63</v>
      </c>
      <c r="D1" s="95"/>
      <c r="E1" s="95"/>
      <c r="F1" s="95"/>
      <c r="G1" s="95"/>
      <c r="H1" s="95"/>
      <c r="I1" s="95"/>
      <c r="J1" s="95"/>
      <c r="K1" s="96"/>
      <c r="AK1" s="37"/>
      <c r="AL1" s="83"/>
    </row>
    <row r="2" spans="2:44" s="82" customFormat="1" ht="23.25" customHeight="1">
      <c r="B2" s="78" t="s">
        <v>52</v>
      </c>
      <c r="C2" s="94" t="s">
        <v>115</v>
      </c>
      <c r="D2" s="95"/>
      <c r="E2" s="95"/>
      <c r="F2" s="95"/>
      <c r="G2" s="95"/>
      <c r="H2" s="95"/>
      <c r="I2" s="95"/>
      <c r="J2" s="95"/>
      <c r="K2" s="96"/>
      <c r="AK2" s="37"/>
    </row>
    <row r="3" spans="2:44" s="82" customFormat="1" ht="23.25" customHeight="1">
      <c r="B3" s="78" t="s">
        <v>51</v>
      </c>
      <c r="C3" s="97">
        <f ca="1">TODAY()</f>
        <v>45364</v>
      </c>
      <c r="D3" s="98"/>
      <c r="E3" s="98"/>
      <c r="F3" s="98"/>
      <c r="G3" s="98"/>
      <c r="H3" s="98"/>
      <c r="I3" s="98"/>
      <c r="J3" s="98"/>
      <c r="K3" s="98"/>
      <c r="AK3" s="37"/>
    </row>
    <row r="4" spans="2:44" s="82" customFormat="1" ht="23.25" customHeight="1">
      <c r="B4" s="78" t="s">
        <v>111</v>
      </c>
      <c r="C4" s="94" t="s">
        <v>98</v>
      </c>
      <c r="D4" s="95"/>
      <c r="E4" s="95"/>
      <c r="F4" s="95"/>
      <c r="G4" s="95"/>
      <c r="H4" s="95"/>
      <c r="I4" s="95"/>
      <c r="J4" s="95"/>
      <c r="K4" s="96"/>
    </row>
    <row r="5" spans="2:44" s="82" customFormat="1" ht="23.25" customHeight="1">
      <c r="B5" s="78" t="s">
        <v>112</v>
      </c>
      <c r="C5" s="177" t="s">
        <v>113</v>
      </c>
      <c r="D5" s="178"/>
      <c r="E5" s="178"/>
      <c r="F5" s="178"/>
      <c r="G5" s="178"/>
      <c r="H5" s="178"/>
      <c r="I5" s="178"/>
      <c r="J5" s="178"/>
      <c r="K5" s="96"/>
    </row>
    <row r="6" spans="2:44" s="82" customFormat="1" ht="23.25" customHeight="1">
      <c r="B6" s="78" t="s">
        <v>49</v>
      </c>
      <c r="C6" s="94" t="s">
        <v>61</v>
      </c>
      <c r="D6" s="95"/>
      <c r="E6" s="95"/>
      <c r="F6" s="95"/>
      <c r="G6" s="95"/>
      <c r="H6" s="95"/>
      <c r="I6" s="95"/>
      <c r="J6" s="95"/>
      <c r="K6" s="96"/>
    </row>
    <row r="7" spans="2:44" s="82" customFormat="1" ht="23.25" customHeight="1">
      <c r="B7" s="78" t="s">
        <v>48</v>
      </c>
      <c r="C7" s="94"/>
      <c r="D7" s="95"/>
      <c r="E7" s="95"/>
      <c r="F7" s="95"/>
      <c r="G7" s="95"/>
      <c r="H7" s="95"/>
      <c r="I7" s="95"/>
      <c r="J7" s="95"/>
      <c r="K7" s="96"/>
      <c r="AK7" s="37"/>
    </row>
    <row r="8" spans="2:44">
      <c r="B8" s="79"/>
      <c r="C8" s="80"/>
      <c r="D8" s="79"/>
      <c r="E8" s="79"/>
      <c r="F8" s="79"/>
      <c r="G8" s="79"/>
      <c r="H8" s="79"/>
      <c r="I8" s="79"/>
      <c r="J8" s="79"/>
      <c r="K8" s="79"/>
    </row>
    <row r="9" spans="2:44" ht="14.25" customHeight="1">
      <c r="B9" s="1"/>
      <c r="C9" s="11"/>
    </row>
    <row r="10" spans="2:44" ht="22.5" customHeight="1">
      <c r="B10" s="3"/>
      <c r="C10" s="12"/>
      <c r="D10" s="23"/>
      <c r="E10" s="2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2:44">
      <c r="B11" s="4" t="s">
        <v>65</v>
      </c>
      <c r="C11" s="13"/>
      <c r="D11" s="8">
        <v>32874</v>
      </c>
      <c r="E11" s="8">
        <v>33239</v>
      </c>
      <c r="F11" s="8">
        <v>33604</v>
      </c>
      <c r="G11" s="8">
        <v>33970</v>
      </c>
      <c r="H11" s="8">
        <v>34335</v>
      </c>
      <c r="I11" s="8">
        <v>34700</v>
      </c>
      <c r="J11" s="8">
        <v>35065</v>
      </c>
      <c r="K11" s="8">
        <v>35431</v>
      </c>
      <c r="L11" s="8">
        <v>35796</v>
      </c>
      <c r="M11" s="8">
        <v>36161</v>
      </c>
      <c r="N11" s="8">
        <v>36526</v>
      </c>
      <c r="O11" s="8">
        <v>36892</v>
      </c>
      <c r="P11" s="8">
        <v>37257</v>
      </c>
      <c r="Q11" s="8">
        <v>37622</v>
      </c>
      <c r="R11" s="8">
        <v>37987</v>
      </c>
      <c r="S11" s="8">
        <v>38353</v>
      </c>
      <c r="T11" s="8">
        <v>38718</v>
      </c>
      <c r="U11" s="8">
        <v>39083</v>
      </c>
      <c r="V11" s="8">
        <v>39448</v>
      </c>
      <c r="W11" s="8">
        <v>39814</v>
      </c>
      <c r="X11" s="8">
        <v>40179</v>
      </c>
      <c r="Y11" s="8">
        <v>40544</v>
      </c>
      <c r="Z11" s="8">
        <v>40909</v>
      </c>
      <c r="AA11" s="8">
        <v>41275</v>
      </c>
      <c r="AB11" s="8">
        <v>41640</v>
      </c>
      <c r="AC11" s="8">
        <v>42005</v>
      </c>
      <c r="AD11" s="8">
        <v>42370</v>
      </c>
      <c r="AE11" s="8">
        <v>42736</v>
      </c>
      <c r="AF11" s="8">
        <v>43101</v>
      </c>
      <c r="AG11" s="8">
        <v>43466</v>
      </c>
      <c r="AH11" s="8">
        <v>43831</v>
      </c>
      <c r="AI11" s="8">
        <v>44197</v>
      </c>
      <c r="AJ11" s="8">
        <v>44562</v>
      </c>
      <c r="AK11" s="8">
        <v>44927</v>
      </c>
      <c r="AL11" s="8">
        <v>45292</v>
      </c>
      <c r="AM11" s="8">
        <v>45658</v>
      </c>
      <c r="AN11" s="8">
        <v>46023</v>
      </c>
      <c r="AO11" s="8">
        <v>46388</v>
      </c>
      <c r="AP11" s="8">
        <v>46753</v>
      </c>
      <c r="AQ11" s="8">
        <v>47119</v>
      </c>
      <c r="AR11" s="8">
        <v>47484</v>
      </c>
    </row>
    <row r="12" spans="2:44" ht="19.5" customHeight="1">
      <c r="B12" s="116" t="str">
        <f>THG!B10</f>
        <v>CRF 1.A.1 - Energiewirtschaft</v>
      </c>
      <c r="C12" s="14" t="s">
        <v>59</v>
      </c>
      <c r="D12" s="99">
        <f>(THG!C10)/1000</f>
        <v>431.0829073896561</v>
      </c>
      <c r="E12" s="99">
        <f>(THG!D10)/1000</f>
        <v>417.23936685681116</v>
      </c>
      <c r="F12" s="99">
        <f>(THG!E10)/1000</f>
        <v>395.54559395169616</v>
      </c>
      <c r="G12" s="99">
        <f>(THG!F10)/1000</f>
        <v>384.45307304713197</v>
      </c>
      <c r="H12" s="99">
        <f>(THG!G10)/1000</f>
        <v>381.96168321181256</v>
      </c>
      <c r="I12" s="99">
        <f>(THG!H10)/1000</f>
        <v>370.19209022787948</v>
      </c>
      <c r="J12" s="99">
        <f>(THG!I10)/1000</f>
        <v>377.04969211686978</v>
      </c>
      <c r="K12" s="99">
        <f>(THG!J10)/1000</f>
        <v>355.96913829080091</v>
      </c>
      <c r="L12" s="99">
        <f>(THG!K10)/1000</f>
        <v>358.86167672242988</v>
      </c>
      <c r="M12" s="99">
        <f>(THG!L10)/1000</f>
        <v>346.76542246080032</v>
      </c>
      <c r="N12" s="99">
        <f>(THG!M10)/1000</f>
        <v>359.790490014981</v>
      </c>
      <c r="O12" s="99">
        <f>(THG!N10)/1000</f>
        <v>372.36912140645603</v>
      </c>
      <c r="P12" s="99">
        <f>(THG!O10)/1000</f>
        <v>373.79560706243274</v>
      </c>
      <c r="Q12" s="99">
        <f>(THG!P10)/1000</f>
        <v>390.7240366954162</v>
      </c>
      <c r="R12" s="99">
        <f>(THG!Q10)/1000</f>
        <v>388.58065182234964</v>
      </c>
      <c r="S12" s="99">
        <f>(THG!R10)/1000</f>
        <v>381.37365670778769</v>
      </c>
      <c r="T12" s="99">
        <f>(THG!S10)/1000</f>
        <v>383.98344212287634</v>
      </c>
      <c r="U12" s="99">
        <f>(THG!T10)/1000</f>
        <v>388.85649926190268</v>
      </c>
      <c r="V12" s="99">
        <f>(THG!U10)/1000</f>
        <v>370.74418234920807</v>
      </c>
      <c r="W12" s="99">
        <f>(THG!V10)/1000</f>
        <v>346.6304583323809</v>
      </c>
      <c r="X12" s="99">
        <f>(THG!W10)/1000</f>
        <v>358.15743269084351</v>
      </c>
      <c r="Y12" s="99">
        <f>(THG!X10)/1000</f>
        <v>353.7941962862426</v>
      </c>
      <c r="Z12" s="99">
        <f>(THG!Y10)/1000</f>
        <v>365.17260664233442</v>
      </c>
      <c r="AA12" s="99">
        <f>(THG!Z10)/1000</f>
        <v>369.55982691796549</v>
      </c>
      <c r="AB12" s="99">
        <f>(THG!AA10)/1000</f>
        <v>350.42751322678714</v>
      </c>
      <c r="AC12" s="99">
        <f>(THG!AB10)/1000</f>
        <v>338.35794136281868</v>
      </c>
      <c r="AD12" s="99">
        <f>(THG!AC10)/1000</f>
        <v>334.72335935550569</v>
      </c>
      <c r="AE12" s="99">
        <f>(THG!AD10)/1000</f>
        <v>315.10790899240089</v>
      </c>
      <c r="AF12" s="99">
        <f>(THG!AE10)/1000</f>
        <v>302.45720450658587</v>
      </c>
      <c r="AG12" s="99">
        <f>(THG!AF10)/1000</f>
        <v>251.97879778189699</v>
      </c>
      <c r="AH12" s="167">
        <f>(THG!AG10)/1000</f>
        <v>213.81582798448554</v>
      </c>
      <c r="AI12" s="167">
        <f>(THG!AH10)/1000</f>
        <v>241.17417377887131</v>
      </c>
      <c r="AJ12" s="167">
        <f>(THG!AI10)/1000</f>
        <v>252.07262479751631</v>
      </c>
      <c r="AK12" s="167">
        <f>(THG!AJ10)/1000</f>
        <v>200.60073499449825</v>
      </c>
      <c r="AL12" s="28"/>
      <c r="AM12" s="28"/>
      <c r="AN12" s="28"/>
      <c r="AO12" s="28"/>
      <c r="AP12" s="28"/>
      <c r="AQ12" s="28"/>
      <c r="AR12" s="28"/>
    </row>
    <row r="13" spans="2:44" ht="19.5" customHeight="1">
      <c r="B13" s="117" t="str">
        <f>THG!B11</f>
        <v>CRF 1.A.3.e - Erdgasverdichter</v>
      </c>
      <c r="C13" s="88" t="s">
        <v>59</v>
      </c>
      <c r="D13" s="100">
        <f>(THG!C11)/1000</f>
        <v>1.10210405696</v>
      </c>
      <c r="E13" s="100">
        <f>(THG!D11)/1000</f>
        <v>1.1588224344799998</v>
      </c>
      <c r="F13" s="100">
        <f>(THG!E11)/1000</f>
        <v>1.1462562217999999</v>
      </c>
      <c r="G13" s="100">
        <f>(THG!F11)/1000</f>
        <v>1.2123214122399997</v>
      </c>
      <c r="H13" s="100">
        <f>(THG!G11)/1000</f>
        <v>1.2340664028799999</v>
      </c>
      <c r="I13" s="100">
        <f>(THG!H11)/1000</f>
        <v>1.3467070515999999</v>
      </c>
      <c r="J13" s="100">
        <f>(THG!I11)/1000</f>
        <v>1.506574448991111</v>
      </c>
      <c r="K13" s="100">
        <f>(THG!J11)/1000</f>
        <v>1.438946381291111</v>
      </c>
      <c r="L13" s="100">
        <f>(THG!K11)/1000</f>
        <v>1.4501051676533332</v>
      </c>
      <c r="M13" s="100">
        <f>(THG!L11)/1000</f>
        <v>1.444711794611111</v>
      </c>
      <c r="N13" s="100">
        <f>(THG!M11)/1000</f>
        <v>1.4314026897155554</v>
      </c>
      <c r="O13" s="100">
        <f>(THG!N11)/1000</f>
        <v>1.5100546278799998</v>
      </c>
      <c r="P13" s="100">
        <f>(THG!O11)/1000</f>
        <v>1.6219908855466669</v>
      </c>
      <c r="Q13" s="100">
        <f>(THG!P11)/1000</f>
        <v>1.5247198654133332</v>
      </c>
      <c r="R13" s="100">
        <f>(THG!Q11)/1000</f>
        <v>1.5354171847999998</v>
      </c>
      <c r="S13" s="100">
        <f>(THG!R11)/1000</f>
        <v>1.5007582990093968</v>
      </c>
      <c r="T13" s="100">
        <f>(THG!S11)/1000</f>
        <v>1.6931054120679665</v>
      </c>
      <c r="U13" s="100">
        <f>(THG!T11)/1000</f>
        <v>1.3820531606745299</v>
      </c>
      <c r="V13" s="100">
        <f>(THG!U11)/1000</f>
        <v>1.45190294567175</v>
      </c>
      <c r="W13" s="100">
        <f>(THG!V11)/1000</f>
        <v>1.3694616317385833</v>
      </c>
      <c r="X13" s="100">
        <f>(THG!W11)/1000</f>
        <v>1.1911170131017597</v>
      </c>
      <c r="Y13" s="100">
        <f>(THG!X11)/1000</f>
        <v>1.2433532464600003</v>
      </c>
      <c r="Z13" s="100">
        <f>(THG!Y11)/1000</f>
        <v>1.2525273939000798</v>
      </c>
      <c r="AA13" s="100">
        <f>(THG!Z11)/1000</f>
        <v>1.4891857180473971</v>
      </c>
      <c r="AB13" s="100">
        <f>(THG!AA11)/1000</f>
        <v>1.21085502038652</v>
      </c>
      <c r="AC13" s="100">
        <f>(THG!AB11)/1000</f>
        <v>1.24728307069308</v>
      </c>
      <c r="AD13" s="100">
        <f>(THG!AC11)/1000</f>
        <v>1.0601524458041403</v>
      </c>
      <c r="AE13" s="100">
        <f>(THG!AD11)/1000</f>
        <v>1.2682462125871801</v>
      </c>
      <c r="AF13" s="100">
        <f>(THG!AE11)/1000</f>
        <v>1.3469831013109099</v>
      </c>
      <c r="AG13" s="100">
        <f>(THG!AF11)/1000</f>
        <v>1.2098986901477897</v>
      </c>
      <c r="AH13" s="168">
        <f>(THG!AG11)/1000</f>
        <v>0.77768307961819971</v>
      </c>
      <c r="AI13" s="168">
        <f>(THG!AH11)/1000</f>
        <v>0.84724022320094006</v>
      </c>
      <c r="AJ13" s="168">
        <f>(THG!AI11)/1000</f>
        <v>1.34538571228962</v>
      </c>
      <c r="AK13" s="168">
        <f>(THG!AJ11)/1000</f>
        <v>1.0921586852339396</v>
      </c>
      <c r="AL13" s="90"/>
      <c r="AM13" s="90"/>
      <c r="AN13" s="90"/>
      <c r="AO13" s="90"/>
      <c r="AP13" s="90"/>
      <c r="AQ13" s="90"/>
      <c r="AR13" s="90"/>
    </row>
    <row r="14" spans="2:44" ht="19.5" customHeight="1">
      <c r="B14" s="116" t="str">
        <f>THG!B12</f>
        <v>CRF 1.B - Diffuse Emissionen aus Brennstoffen</v>
      </c>
      <c r="C14" s="14" t="s">
        <v>59</v>
      </c>
      <c r="D14" s="99">
        <f>(THG!C12)/1000</f>
        <v>42.587192850986177</v>
      </c>
      <c r="E14" s="99">
        <f>(THG!D12)/1000</f>
        <v>41.546668570805323</v>
      </c>
      <c r="F14" s="99">
        <f>(THG!E12)/1000</f>
        <v>38.983158155416149</v>
      </c>
      <c r="G14" s="99">
        <f>(THG!F12)/1000</f>
        <v>40.259493894962525</v>
      </c>
      <c r="H14" s="99">
        <f>(THG!G12)/1000</f>
        <v>36.818572274106053</v>
      </c>
      <c r="I14" s="99">
        <f>(THG!H12)/1000</f>
        <v>35.397184941484014</v>
      </c>
      <c r="J14" s="99">
        <f>(THG!I12)/1000</f>
        <v>34.315770455132252</v>
      </c>
      <c r="K14" s="99">
        <f>(THG!J12)/1000</f>
        <v>33.600922502551171</v>
      </c>
      <c r="L14" s="99">
        <f>(THG!K12)/1000</f>
        <v>30.647687022785057</v>
      </c>
      <c r="M14" s="99">
        <f>(THG!L12)/1000</f>
        <v>31.777728023628207</v>
      </c>
      <c r="N14" s="99">
        <f>(THG!M12)/1000</f>
        <v>29.621784996525747</v>
      </c>
      <c r="O14" s="99">
        <f>(THG!N12)/1000</f>
        <v>26.962139754037654</v>
      </c>
      <c r="P14" s="99">
        <f>(THG!O12)/1000</f>
        <v>25.538794592788953</v>
      </c>
      <c r="Q14" s="99">
        <f>(THG!P12)/1000</f>
        <v>23.424586687809558</v>
      </c>
      <c r="R14" s="99">
        <f>(THG!Q12)/1000</f>
        <v>20.297866319596377</v>
      </c>
      <c r="S14" s="99">
        <f>(THG!R12)/1000</f>
        <v>18.258651790761501</v>
      </c>
      <c r="T14" s="99">
        <f>(THG!S12)/1000</f>
        <v>16.257427612055459</v>
      </c>
      <c r="U14" s="99">
        <f>(THG!T12)/1000</f>
        <v>14.628151893990919</v>
      </c>
      <c r="V14" s="99">
        <f>(THG!U12)/1000</f>
        <v>14.068850202614938</v>
      </c>
      <c r="W14" s="99">
        <f>(THG!V12)/1000</f>
        <v>12.210761435241412</v>
      </c>
      <c r="X14" s="99">
        <f>(THG!W12)/1000</f>
        <v>11.916432213160965</v>
      </c>
      <c r="Y14" s="99">
        <f>(THG!X12)/1000</f>
        <v>11.465005941633436</v>
      </c>
      <c r="Z14" s="99">
        <f>(THG!Y12)/1000</f>
        <v>12.050608405243002</v>
      </c>
      <c r="AA14" s="99">
        <f>(THG!Z12)/1000</f>
        <v>11.183363187943318</v>
      </c>
      <c r="AB14" s="99">
        <f>(THG!AA12)/1000</f>
        <v>9.8218496546800438</v>
      </c>
      <c r="AC14" s="99">
        <f>(THG!AB12)/1000</f>
        <v>9.65432438441327</v>
      </c>
      <c r="AD14" s="99">
        <f>(THG!AC12)/1000</f>
        <v>8.623652778853744</v>
      </c>
      <c r="AE14" s="99">
        <f>(THG!AD12)/1000</f>
        <v>8.2231282106750641</v>
      </c>
      <c r="AF14" s="99">
        <f>(THG!AE12)/1000</f>
        <v>6.6659764770008048</v>
      </c>
      <c r="AG14" s="99">
        <f>(THG!AF12)/1000</f>
        <v>4.7032152734726917</v>
      </c>
      <c r="AH14" s="167">
        <f>(THG!AG12)/1000</f>
        <v>4.0919144493786153</v>
      </c>
      <c r="AI14" s="167">
        <f>(THG!AH12)/1000</f>
        <v>3.9966613164036069</v>
      </c>
      <c r="AJ14" s="167">
        <f>(THG!AI12)/1000</f>
        <v>3.7610767922062083</v>
      </c>
      <c r="AK14" s="167">
        <f>(THG!AJ12)/1000</f>
        <v>3.7310408410160054</v>
      </c>
      <c r="AL14" s="28"/>
      <c r="AM14" s="28"/>
      <c r="AN14" s="28"/>
      <c r="AO14" s="28"/>
      <c r="AP14" s="28"/>
      <c r="AQ14" s="28"/>
      <c r="AR14" s="28"/>
    </row>
    <row r="15" spans="2:44" ht="19.5" customHeight="1">
      <c r="B15" s="6" t="s">
        <v>7</v>
      </c>
      <c r="C15" s="21" t="s">
        <v>59</v>
      </c>
      <c r="D15" s="81">
        <f>(THG!C9)/1000</f>
        <v>474.77220429760229</v>
      </c>
      <c r="E15" s="81">
        <f>(THG!D9)/1000</f>
        <v>459.94485786209651</v>
      </c>
      <c r="F15" s="81">
        <f>(THG!E9)/1000</f>
        <v>435.67500832891233</v>
      </c>
      <c r="G15" s="81">
        <f>(THG!F9)/1000</f>
        <v>425.92488835433448</v>
      </c>
      <c r="H15" s="81">
        <f>(THG!G9)/1000</f>
        <v>420.01432188879863</v>
      </c>
      <c r="I15" s="81">
        <f>(THG!H9)/1000</f>
        <v>406.93598222096347</v>
      </c>
      <c r="J15" s="81">
        <f>(THG!I9)/1000</f>
        <v>412.8720370209931</v>
      </c>
      <c r="K15" s="81">
        <f>(THG!J9)/1000</f>
        <v>391.00900717464316</v>
      </c>
      <c r="L15" s="81">
        <f>(THG!K9)/1000</f>
        <v>390.95946891286832</v>
      </c>
      <c r="M15" s="81">
        <f>(THG!L9)/1000</f>
        <v>379.98786227903963</v>
      </c>
      <c r="N15" s="81">
        <f>(THG!M9)/1000</f>
        <v>390.8436777012223</v>
      </c>
      <c r="O15" s="81">
        <f>(THG!N9)/1000</f>
        <v>400.84131578837372</v>
      </c>
      <c r="P15" s="81">
        <f>(THG!O9)/1000</f>
        <v>400.95639254076838</v>
      </c>
      <c r="Q15" s="81">
        <f>(THG!P9)/1000</f>
        <v>415.67334324863907</v>
      </c>
      <c r="R15" s="81">
        <f>(THG!Q9)/1000</f>
        <v>410.41393532674601</v>
      </c>
      <c r="S15" s="81">
        <f>(THG!R9)/1000</f>
        <v>401.13306679755863</v>
      </c>
      <c r="T15" s="81">
        <f>(THG!S9)/1000</f>
        <v>401.93397514699979</v>
      </c>
      <c r="U15" s="81">
        <f>(THG!T9)/1000</f>
        <v>404.86670431656813</v>
      </c>
      <c r="V15" s="81">
        <f>(THG!U9)/1000</f>
        <v>386.26493549749483</v>
      </c>
      <c r="W15" s="81">
        <f>(THG!V9)/1000</f>
        <v>360.21068139936096</v>
      </c>
      <c r="X15" s="81">
        <f>(THG!W9)/1000</f>
        <v>371.26498191710624</v>
      </c>
      <c r="Y15" s="81">
        <f>(THG!X9)/1000</f>
        <v>366.50255547433602</v>
      </c>
      <c r="Z15" s="81">
        <f>(THG!Y9)/1000</f>
        <v>378.47574244147756</v>
      </c>
      <c r="AA15" s="81">
        <f>(THG!Z9)/1000</f>
        <v>382.23237582395615</v>
      </c>
      <c r="AB15" s="81">
        <f>(THG!AA9)/1000</f>
        <v>361.46021790185375</v>
      </c>
      <c r="AC15" s="81">
        <f>(THG!AB9)/1000</f>
        <v>349.25954881792507</v>
      </c>
      <c r="AD15" s="81">
        <f>(THG!AC9)/1000</f>
        <v>344.40716458016357</v>
      </c>
      <c r="AE15" s="81">
        <f>(THG!AD9)/1000</f>
        <v>324.59928341566319</v>
      </c>
      <c r="AF15" s="81">
        <f>(THG!AE9)/1000</f>
        <v>310.47016408489753</v>
      </c>
      <c r="AG15" s="81">
        <f>(THG!AF9)/1000</f>
        <v>257.89191174551746</v>
      </c>
      <c r="AH15" s="166">
        <f>(THG!AG9)/1000</f>
        <v>218.68542551348236</v>
      </c>
      <c r="AI15" s="166">
        <f>(THG!AH9)/1000</f>
        <v>246.01807531847584</v>
      </c>
      <c r="AJ15" s="166">
        <f>(THG!AI9)/1000</f>
        <v>257.17908730201214</v>
      </c>
      <c r="AK15" s="166">
        <f>(THG!AJ9)/1000</f>
        <v>205.42393452074822</v>
      </c>
      <c r="AL15" s="25"/>
      <c r="AM15" s="25"/>
      <c r="AN15" s="25"/>
      <c r="AO15" s="25"/>
      <c r="AP15" s="25"/>
      <c r="AQ15" s="25"/>
      <c r="AR15" s="25"/>
    </row>
    <row r="16" spans="2:44" ht="19.5" customHeight="1">
      <c r="B16" s="116" t="s">
        <v>110</v>
      </c>
      <c r="C16" s="14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>
        <f>'THG kurz'!Z24/1000</f>
        <v>329.46063848099999</v>
      </c>
      <c r="AB16" s="99">
        <f>'THG kurz'!AA24/1000</f>
        <v>308.79691789999998</v>
      </c>
      <c r="AC16" s="99">
        <f>'THG kurz'!AB24/1000</f>
        <v>303.30659193100001</v>
      </c>
      <c r="AD16" s="99">
        <f>'THG kurz'!AC24/1000</f>
        <v>300.52859501600005</v>
      </c>
      <c r="AE16" s="99">
        <f>'THG kurz'!AD24/1000</f>
        <v>282.70387481699998</v>
      </c>
      <c r="AF16" s="99">
        <f>'THG kurz'!AE24/1000</f>
        <v>269.91608345999992</v>
      </c>
      <c r="AG16" s="99">
        <f>'THG kurz'!AF24/1000</f>
        <v>216.58987099999999</v>
      </c>
      <c r="AH16" s="167">
        <f>'THG kurz'!AG24/1000</f>
        <v>182.62732513999998</v>
      </c>
      <c r="AI16" s="167">
        <f>'THG kurz'!AH24/1000</f>
        <v>208.887073249</v>
      </c>
      <c r="AJ16" s="167">
        <f>'THG kurz'!AI24/1000</f>
        <v>221.11981700000001</v>
      </c>
      <c r="AK16" s="167"/>
      <c r="AL16" s="143"/>
      <c r="AM16" s="143"/>
      <c r="AN16" s="143"/>
      <c r="AO16" s="143"/>
      <c r="AP16" s="143"/>
      <c r="AQ16" s="143"/>
      <c r="AR16" s="143"/>
    </row>
    <row r="17" spans="2:44" ht="19.5" customHeight="1">
      <c r="B17" s="6" t="s">
        <v>7</v>
      </c>
      <c r="C17" s="21" t="str">
        <f>'Daten Zielpfadgrafik'!C21</f>
        <v>aktueller Zielpfad**</v>
      </c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25">
        <f>'Daten Zielpfadgrafik'!AH21</f>
        <v>280</v>
      </c>
      <c r="AI17" s="25" t="e">
        <f>'Daten Zielpfadgrafik'!AI21</f>
        <v>#N/A</v>
      </c>
      <c r="AJ17" s="25">
        <f>'Daten Zielpfadgrafik'!AJ21</f>
        <v>257</v>
      </c>
      <c r="AK17" s="25" t="e">
        <f>'Daten Zielpfadgrafik'!AK21</f>
        <v>#N/A</v>
      </c>
      <c r="AL17" s="25" t="e">
        <f>'Daten Zielpfadgrafik'!AL21</f>
        <v>#N/A</v>
      </c>
      <c r="AM17" s="25" t="e">
        <f>'Daten Zielpfadgrafik'!AM21</f>
        <v>#N/A</v>
      </c>
      <c r="AN17" s="25" t="e">
        <f>'Daten Zielpfadgrafik'!AN21</f>
        <v>#N/A</v>
      </c>
      <c r="AO17" s="25" t="e">
        <f>'Daten Zielpfadgrafik'!AO21</f>
        <v>#N/A</v>
      </c>
      <c r="AP17" s="25" t="e">
        <f>'Daten Zielpfadgrafik'!AP21</f>
        <v>#N/A</v>
      </c>
      <c r="AQ17" s="25" t="e">
        <f>'Daten Zielpfadgrafik'!AQ21</f>
        <v>#N/A</v>
      </c>
      <c r="AR17" s="25">
        <f>'Daten Zielpfadgrafik'!AR21</f>
        <v>107.9776140872485</v>
      </c>
    </row>
    <row r="18" spans="2:44" ht="14.25" customHeight="1">
      <c r="B18" s="7"/>
      <c r="C18" s="15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8607C-F3D9-47E7-92CF-227DF2682AD0}">
  <sheetPr>
    <tabColor theme="4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0" customWidth="1"/>
    <col min="2" max="2" width="4.28515625" style="40" customWidth="1"/>
    <col min="3" max="3" width="1.7109375" style="40" customWidth="1"/>
    <col min="4" max="4" width="14" style="40" customWidth="1"/>
    <col min="5" max="5" width="1.7109375" style="40" customWidth="1"/>
    <col min="6" max="6" width="14" style="40" customWidth="1"/>
    <col min="7" max="7" width="1.7109375" style="40" customWidth="1"/>
    <col min="8" max="8" width="14" style="40" customWidth="1"/>
    <col min="9" max="9" width="1.7109375" style="40" customWidth="1"/>
    <col min="10" max="10" width="14" style="40" customWidth="1"/>
    <col min="11" max="11" width="1.7109375" style="40" customWidth="1"/>
    <col min="12" max="12" width="14" style="40" customWidth="1"/>
    <col min="13" max="13" width="3.140625" style="40" customWidth="1"/>
    <col min="14" max="14" width="1.42578125" style="40" customWidth="1"/>
    <col min="15" max="15" width="15.140625" style="40" customWidth="1"/>
    <col min="16" max="16" width="2.5703125" style="41" customWidth="1"/>
    <col min="17" max="19" width="11.7109375" style="41" customWidth="1"/>
    <col min="20" max="20" width="4" style="41" customWidth="1"/>
    <col min="21" max="22" width="11.7109375" style="41" customWidth="1"/>
    <col min="23" max="23" width="19.140625" style="41" customWidth="1"/>
    <col min="24" max="24" width="2.5703125" style="41" customWidth="1"/>
    <col min="25" max="16384" width="11.42578125" style="41"/>
  </cols>
  <sheetData>
    <row r="1" spans="1:24" ht="20.25" customHeight="1">
      <c r="A1" s="39"/>
    </row>
    <row r="2" spans="1:24" ht="20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P2" s="194" t="s">
        <v>58</v>
      </c>
      <c r="Q2" s="195"/>
      <c r="R2" s="195"/>
      <c r="S2" s="195"/>
      <c r="T2" s="195"/>
      <c r="U2" s="195"/>
      <c r="V2" s="195"/>
      <c r="W2" s="195"/>
      <c r="X2" s="196"/>
    </row>
    <row r="3" spans="1:24" ht="18.7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P3" s="44"/>
      <c r="Q3" s="45"/>
      <c r="R3" s="46"/>
      <c r="S3" s="45"/>
      <c r="T3" s="45"/>
      <c r="U3" s="46"/>
      <c r="V3" s="45"/>
      <c r="W3" s="45"/>
      <c r="X3" s="47"/>
    </row>
    <row r="4" spans="1:24" ht="15.9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P4" s="44"/>
      <c r="Q4" s="45"/>
      <c r="R4" s="45"/>
      <c r="S4" s="45"/>
      <c r="T4" s="45"/>
      <c r="U4" s="45"/>
      <c r="V4" s="45"/>
      <c r="W4" s="45"/>
      <c r="X4" s="47"/>
    </row>
    <row r="5" spans="1:24" ht="7.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P5" s="49"/>
      <c r="Q5" s="50"/>
      <c r="R5" s="50"/>
      <c r="S5" s="50"/>
      <c r="T5" s="50"/>
      <c r="U5" s="50"/>
      <c r="V5" s="50"/>
      <c r="W5" s="50"/>
      <c r="X5" s="51"/>
    </row>
    <row r="6" spans="1:24" ht="16.5" customHeight="1">
      <c r="B6" s="52"/>
      <c r="P6" s="49"/>
      <c r="Q6" s="50"/>
      <c r="R6" s="50"/>
      <c r="S6" s="50"/>
      <c r="T6" s="50"/>
      <c r="U6" s="50"/>
      <c r="V6" s="50"/>
      <c r="W6" s="50"/>
      <c r="X6" s="51"/>
    </row>
    <row r="7" spans="1:24" ht="16.5" customHeight="1">
      <c r="B7" s="52"/>
      <c r="P7" s="49"/>
      <c r="Q7" s="50"/>
      <c r="R7" s="50"/>
      <c r="S7" s="50"/>
      <c r="T7" s="50"/>
      <c r="U7" s="50"/>
      <c r="V7" s="50"/>
      <c r="W7" s="50"/>
      <c r="X7" s="51"/>
    </row>
    <row r="8" spans="1:24" ht="16.5" customHeight="1">
      <c r="B8" s="52"/>
      <c r="P8" s="49"/>
      <c r="Q8" s="50"/>
      <c r="R8" s="50"/>
      <c r="S8" s="50"/>
      <c r="T8" s="50"/>
      <c r="U8" s="50"/>
      <c r="V8" s="50"/>
      <c r="W8" s="50"/>
      <c r="X8" s="51"/>
    </row>
    <row r="9" spans="1:24" ht="16.5" customHeight="1">
      <c r="B9" s="52"/>
      <c r="P9" s="49"/>
      <c r="Q9" s="50"/>
      <c r="R9" s="50"/>
      <c r="S9" s="50"/>
      <c r="T9" s="50"/>
      <c r="U9" s="50"/>
      <c r="V9" s="50"/>
      <c r="W9" s="50"/>
      <c r="X9" s="51"/>
    </row>
    <row r="10" spans="1:24" ht="16.5" customHeight="1">
      <c r="B10" s="52"/>
      <c r="P10" s="49"/>
      <c r="Q10" s="50"/>
      <c r="R10" s="50"/>
      <c r="S10" s="50"/>
      <c r="T10" s="50"/>
      <c r="U10" s="50"/>
      <c r="V10" s="50"/>
      <c r="W10" s="50"/>
      <c r="X10" s="51"/>
    </row>
    <row r="11" spans="1:24" ht="16.5" customHeight="1">
      <c r="B11" s="52"/>
      <c r="P11" s="49"/>
      <c r="Q11" s="53" t="s">
        <v>57</v>
      </c>
      <c r="R11" s="50"/>
      <c r="S11" s="50"/>
      <c r="T11" s="50"/>
      <c r="U11" s="50"/>
      <c r="V11" s="50"/>
      <c r="W11" s="50"/>
      <c r="X11" s="51"/>
    </row>
    <row r="12" spans="1:24" ht="16.5" customHeight="1">
      <c r="B12" s="52"/>
      <c r="P12" s="49"/>
      <c r="Q12" s="50"/>
      <c r="R12" s="50"/>
      <c r="S12" s="50"/>
      <c r="T12" s="50"/>
      <c r="U12" s="50"/>
      <c r="V12" s="50"/>
      <c r="W12" s="50"/>
      <c r="X12" s="51"/>
    </row>
    <row r="13" spans="1:24" ht="17.25" customHeight="1">
      <c r="B13" s="52"/>
      <c r="P13" s="49"/>
      <c r="Q13" s="53" t="s">
        <v>56</v>
      </c>
      <c r="R13" s="50"/>
      <c r="S13" s="50"/>
      <c r="T13" s="50"/>
      <c r="U13" s="50"/>
      <c r="V13" s="50"/>
      <c r="W13" s="50"/>
      <c r="X13" s="51"/>
    </row>
    <row r="14" spans="1:24" ht="16.5" customHeight="1">
      <c r="B14" s="52"/>
      <c r="P14" s="49"/>
      <c r="Q14" s="50"/>
      <c r="R14" s="50"/>
      <c r="S14" s="50"/>
      <c r="T14" s="50"/>
      <c r="U14" s="50"/>
      <c r="V14" s="50"/>
      <c r="W14" s="50"/>
      <c r="X14" s="51"/>
    </row>
    <row r="15" spans="1:24" ht="16.5" customHeight="1">
      <c r="A15" s="54"/>
      <c r="B15" s="55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49"/>
      <c r="Q15" s="50"/>
      <c r="R15" s="53" t="s">
        <v>55</v>
      </c>
      <c r="S15" s="50"/>
      <c r="T15" s="50"/>
      <c r="U15" s="53" t="s">
        <v>55</v>
      </c>
      <c r="V15" s="50"/>
      <c r="W15" s="50"/>
      <c r="X15" s="51"/>
    </row>
    <row r="16" spans="1:24" ht="16.5" customHeight="1">
      <c r="A16" s="54"/>
      <c r="B16" s="5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49"/>
      <c r="Q16" s="50"/>
      <c r="R16" s="50"/>
      <c r="S16" s="50"/>
      <c r="T16" s="50"/>
      <c r="U16" s="50"/>
      <c r="V16" s="50"/>
      <c r="W16" s="50"/>
      <c r="X16" s="51"/>
    </row>
    <row r="17" spans="1:24" ht="16.5" customHeight="1">
      <c r="A17" s="54"/>
      <c r="B17" s="55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49"/>
      <c r="Q17" s="50"/>
      <c r="R17" s="50"/>
      <c r="S17" s="50"/>
      <c r="T17" s="50"/>
      <c r="U17" s="50"/>
      <c r="V17" s="50"/>
      <c r="W17" s="50"/>
      <c r="X17" s="51"/>
    </row>
    <row r="18" spans="1:24" ht="22.5" customHeight="1">
      <c r="A18" s="54"/>
      <c r="B18" s="55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49"/>
      <c r="Q18" s="50"/>
      <c r="R18" s="50"/>
      <c r="S18" s="50"/>
      <c r="T18" s="50"/>
      <c r="U18" s="50"/>
      <c r="V18" s="50"/>
      <c r="W18" s="50"/>
      <c r="X18" s="51"/>
    </row>
    <row r="19" spans="1:24" ht="87" customHeight="1">
      <c r="A19" s="56"/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4"/>
      <c r="O19" s="54"/>
      <c r="P19" s="58"/>
      <c r="Q19" s="59"/>
      <c r="R19" s="59"/>
      <c r="S19" s="59"/>
      <c r="T19" s="59"/>
      <c r="U19" s="59"/>
      <c r="V19" s="59"/>
      <c r="W19" s="59"/>
      <c r="X19" s="60"/>
    </row>
    <row r="20" spans="1:24" ht="9" customHeight="1">
      <c r="A20" s="56"/>
      <c r="B20" s="57"/>
      <c r="C20" s="56"/>
      <c r="D20" s="197"/>
      <c r="E20" s="56"/>
      <c r="F20" s="197"/>
      <c r="G20" s="56"/>
      <c r="H20" s="197"/>
      <c r="I20" s="56"/>
      <c r="J20" s="197"/>
      <c r="K20" s="56"/>
      <c r="L20" s="197"/>
      <c r="M20" s="56"/>
      <c r="N20" s="54"/>
      <c r="O20" s="54"/>
    </row>
    <row r="21" spans="1:24" ht="11.25" customHeight="1">
      <c r="A21" s="56"/>
      <c r="B21" s="57"/>
      <c r="C21" s="56"/>
      <c r="D21" s="197"/>
      <c r="E21" s="56"/>
      <c r="F21" s="197"/>
      <c r="G21" s="56"/>
      <c r="H21" s="197"/>
      <c r="I21" s="56"/>
      <c r="J21" s="197"/>
      <c r="K21" s="56"/>
      <c r="L21" s="197"/>
      <c r="M21" s="56"/>
      <c r="N21" s="54"/>
      <c r="O21" s="54"/>
    </row>
    <row r="22" spans="1:24" ht="3.75" customHeight="1">
      <c r="A22" s="56"/>
      <c r="B22" s="57"/>
      <c r="C22" s="56"/>
      <c r="D22" s="92"/>
      <c r="E22" s="56"/>
      <c r="F22" s="92"/>
      <c r="G22" s="56"/>
      <c r="H22" s="92"/>
      <c r="I22" s="56"/>
      <c r="J22" s="92"/>
      <c r="K22" s="56"/>
      <c r="L22" s="92"/>
      <c r="M22" s="56"/>
      <c r="N22" s="54"/>
      <c r="O22" s="54"/>
    </row>
    <row r="23" spans="1:24" ht="9" customHeight="1">
      <c r="A23" s="56"/>
      <c r="B23" s="57"/>
      <c r="C23" s="56"/>
      <c r="D23" s="197"/>
      <c r="E23" s="56"/>
      <c r="F23" s="197"/>
      <c r="G23" s="56"/>
      <c r="H23" s="197"/>
      <c r="I23" s="56"/>
      <c r="J23" s="197"/>
      <c r="K23" s="56"/>
      <c r="L23" s="197"/>
      <c r="M23" s="56"/>
      <c r="N23" s="54"/>
      <c r="O23" s="54"/>
    </row>
    <row r="24" spans="1:24" ht="9" customHeight="1">
      <c r="A24" s="56"/>
      <c r="B24" s="57"/>
      <c r="C24" s="56"/>
      <c r="D24" s="197"/>
      <c r="E24" s="56"/>
      <c r="F24" s="197"/>
      <c r="G24" s="56"/>
      <c r="H24" s="197"/>
      <c r="I24" s="56"/>
      <c r="J24" s="197"/>
      <c r="K24" s="56"/>
      <c r="L24" s="197"/>
      <c r="M24" s="56"/>
      <c r="N24" s="54"/>
      <c r="O24" s="54"/>
    </row>
    <row r="25" spans="1:24" ht="16.5" customHeight="1">
      <c r="A25" s="54"/>
      <c r="B25" s="55"/>
      <c r="C25" s="62"/>
      <c r="D25" s="62"/>
      <c r="E25" s="62"/>
      <c r="F25" s="62"/>
      <c r="G25" s="62"/>
      <c r="H25" s="62"/>
      <c r="I25" s="62"/>
      <c r="J25" s="62"/>
      <c r="K25" s="62"/>
      <c r="L25" s="54"/>
      <c r="M25" s="54"/>
      <c r="N25" s="54"/>
      <c r="O25" s="54"/>
    </row>
    <row r="26" spans="1:24" ht="21.7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24" ht="6.7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24" ht="6" customHeight="1">
      <c r="A28" s="63"/>
      <c r="B28" s="63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1:24" ht="4.5" customHeight="1">
      <c r="A29" s="63"/>
      <c r="B29" s="63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1:24" ht="6" customHeight="1">
      <c r="A30" s="63"/>
      <c r="B30" s="63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24" ht="6.7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24" ht="4.5" customHeight="1">
      <c r="A32" s="54"/>
      <c r="B32" s="54"/>
      <c r="C32" s="54"/>
      <c r="D32" s="54"/>
      <c r="E32" s="54"/>
      <c r="F32" s="54"/>
      <c r="G32" s="65"/>
      <c r="H32" s="65"/>
      <c r="I32" s="65"/>
      <c r="J32" s="65"/>
      <c r="K32" s="65"/>
      <c r="L32" s="54"/>
      <c r="M32" s="54"/>
      <c r="N32" s="54"/>
      <c r="O32" s="54"/>
    </row>
    <row r="33" spans="1:15" ht="18" customHeight="1">
      <c r="A33" s="66"/>
      <c r="B33" s="66"/>
      <c r="C33" s="66"/>
      <c r="D33" s="66"/>
      <c r="E33" s="66"/>
      <c r="F33" s="65"/>
      <c r="G33" s="65"/>
      <c r="H33" s="65"/>
      <c r="I33" s="65"/>
      <c r="J33" s="65"/>
      <c r="K33" s="65"/>
      <c r="L33" s="54"/>
      <c r="M33" s="54"/>
      <c r="N33" s="54"/>
      <c r="O33" s="54"/>
    </row>
    <row r="34" spans="1:15">
      <c r="A34" s="66"/>
      <c r="B34" s="66"/>
      <c r="C34" s="66"/>
      <c r="D34" s="66"/>
      <c r="E34" s="66"/>
      <c r="F34" s="65"/>
      <c r="G34" s="65"/>
      <c r="H34" s="65"/>
      <c r="I34" s="65"/>
      <c r="J34" s="65"/>
      <c r="K34" s="65"/>
      <c r="L34" s="54"/>
      <c r="M34" s="54"/>
      <c r="N34" s="54"/>
      <c r="O34" s="54"/>
    </row>
    <row r="35" spans="1:15">
      <c r="A35" s="66"/>
      <c r="B35" s="66"/>
      <c r="C35" s="66"/>
      <c r="D35" s="66"/>
      <c r="E35" s="66"/>
      <c r="F35" s="65"/>
      <c r="G35" s="65"/>
      <c r="H35" s="65"/>
      <c r="I35" s="65"/>
      <c r="J35" s="65"/>
      <c r="K35" s="65"/>
      <c r="L35" s="54"/>
      <c r="M35" s="54"/>
      <c r="N35" s="54"/>
      <c r="O35" s="54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4F4D8-DCF8-48EA-A776-063C67ED7E06}">
  <sheetPr>
    <tabColor theme="7"/>
  </sheetPr>
  <dimension ref="B1:AR20"/>
  <sheetViews>
    <sheetView showGridLines="0" zoomScale="85" zoomScaleNormal="85" zoomScalePageLayoutView="150" workbookViewId="0">
      <pane xSplit="3" ySplit="11" topLeftCell="D12" activePane="bottomRight" state="frozen"/>
      <selection activeCell="D11" sqref="D11"/>
      <selection pane="topRight" activeCell="D11" sqref="D11"/>
      <selection pane="bottomLeft" activeCell="D11" sqref="D11"/>
      <selection pane="bottomRight"/>
    </sheetView>
  </sheetViews>
  <sheetFormatPr baseColWidth="10" defaultColWidth="11.42578125" defaultRowHeight="15" outlineLevelCol="1"/>
  <cols>
    <col min="1" max="1" width="5.42578125" style="87" customWidth="1"/>
    <col min="2" max="2" width="39.7109375" style="87" customWidth="1"/>
    <col min="3" max="3" width="63.85546875" style="16" customWidth="1"/>
    <col min="4" max="23" width="9.42578125" style="87" hidden="1" customWidth="1" outlineLevel="1"/>
    <col min="24" max="24" width="9.42578125" style="87" customWidth="1" collapsed="1"/>
    <col min="25" max="44" width="9.42578125" style="87" customWidth="1"/>
    <col min="45" max="16384" width="11.42578125" style="87"/>
  </cols>
  <sheetData>
    <row r="1" spans="2:44" s="82" customFormat="1" ht="23.25" customHeight="1">
      <c r="B1" s="78" t="s">
        <v>54</v>
      </c>
      <c r="C1" s="94" t="s">
        <v>63</v>
      </c>
      <c r="D1" s="95"/>
      <c r="E1" s="95"/>
      <c r="F1" s="95"/>
      <c r="G1" s="95"/>
      <c r="H1" s="95"/>
      <c r="I1" s="95"/>
      <c r="J1" s="95"/>
      <c r="K1" s="96"/>
      <c r="AK1" s="37"/>
      <c r="AL1" s="83"/>
    </row>
    <row r="2" spans="2:44" s="82" customFormat="1" ht="23.25" customHeight="1">
      <c r="B2" s="78" t="s">
        <v>52</v>
      </c>
      <c r="C2" s="94" t="s">
        <v>116</v>
      </c>
      <c r="D2" s="95"/>
      <c r="E2" s="95"/>
      <c r="F2" s="95"/>
      <c r="G2" s="95"/>
      <c r="H2" s="95"/>
      <c r="I2" s="95"/>
      <c r="J2" s="95"/>
      <c r="K2" s="96"/>
      <c r="AK2" s="37"/>
    </row>
    <row r="3" spans="2:44" s="82" customFormat="1" ht="23.25" customHeight="1">
      <c r="B3" s="78" t="s">
        <v>51</v>
      </c>
      <c r="C3" s="97">
        <f ca="1">TODAY()</f>
        <v>45364</v>
      </c>
      <c r="D3" s="98"/>
      <c r="E3" s="98"/>
      <c r="F3" s="98"/>
      <c r="G3" s="98"/>
      <c r="H3" s="98"/>
      <c r="I3" s="98"/>
      <c r="J3" s="98"/>
      <c r="K3" s="98"/>
      <c r="AK3" s="37"/>
    </row>
    <row r="4" spans="2:44" s="82" customFormat="1" ht="23.25" customHeight="1">
      <c r="B4" s="78" t="s">
        <v>111</v>
      </c>
      <c r="C4" s="94" t="s">
        <v>98</v>
      </c>
      <c r="D4" s="95"/>
      <c r="E4" s="95"/>
      <c r="F4" s="95"/>
      <c r="G4" s="95"/>
      <c r="H4" s="95"/>
      <c r="I4" s="95"/>
      <c r="J4" s="95"/>
      <c r="K4" s="96"/>
    </row>
    <row r="5" spans="2:44" s="82" customFormat="1" ht="23.25" customHeight="1">
      <c r="B5" s="78" t="s">
        <v>112</v>
      </c>
      <c r="C5" s="177" t="s">
        <v>113</v>
      </c>
      <c r="D5" s="178"/>
      <c r="E5" s="178"/>
      <c r="F5" s="178"/>
      <c r="G5" s="178"/>
      <c r="H5" s="178"/>
      <c r="I5" s="178"/>
      <c r="J5" s="178"/>
      <c r="K5" s="96"/>
    </row>
    <row r="6" spans="2:44" s="82" customFormat="1" ht="23.25" customHeight="1">
      <c r="B6" s="78" t="s">
        <v>49</v>
      </c>
      <c r="C6" s="94" t="s">
        <v>61</v>
      </c>
      <c r="D6" s="95"/>
      <c r="E6" s="95"/>
      <c r="F6" s="95"/>
      <c r="G6" s="95"/>
      <c r="H6" s="95"/>
      <c r="I6" s="95"/>
      <c r="J6" s="95"/>
      <c r="K6" s="96"/>
    </row>
    <row r="7" spans="2:44" s="82" customFormat="1" ht="23.25" customHeight="1">
      <c r="B7" s="78" t="s">
        <v>48</v>
      </c>
      <c r="C7" s="198"/>
      <c r="D7" s="199"/>
      <c r="E7" s="199"/>
      <c r="F7" s="199"/>
      <c r="G7" s="199"/>
      <c r="H7" s="199"/>
      <c r="I7" s="199"/>
      <c r="J7" s="199"/>
      <c r="K7" s="96"/>
      <c r="AK7" s="37"/>
    </row>
    <row r="8" spans="2:44">
      <c r="B8" s="79"/>
      <c r="C8" s="80"/>
      <c r="D8" s="79"/>
      <c r="E8" s="79"/>
      <c r="F8" s="79"/>
      <c r="G8" s="79"/>
      <c r="H8" s="79"/>
      <c r="I8" s="79"/>
      <c r="J8" s="79"/>
      <c r="K8" s="79"/>
    </row>
    <row r="9" spans="2:44" ht="14.25" customHeight="1">
      <c r="B9" s="1"/>
      <c r="C9" s="11"/>
    </row>
    <row r="10" spans="2:44" ht="22.5" customHeight="1">
      <c r="B10" s="3"/>
      <c r="C10" s="12"/>
      <c r="D10" s="23"/>
      <c r="E10" s="2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2:44">
      <c r="B11" s="4" t="s">
        <v>65</v>
      </c>
      <c r="C11" s="13"/>
      <c r="D11" s="8">
        <v>32874</v>
      </c>
      <c r="E11" s="8">
        <v>33239</v>
      </c>
      <c r="F11" s="8">
        <v>33604</v>
      </c>
      <c r="G11" s="8">
        <v>33970</v>
      </c>
      <c r="H11" s="8">
        <v>34335</v>
      </c>
      <c r="I11" s="8">
        <v>34700</v>
      </c>
      <c r="J11" s="8">
        <v>35065</v>
      </c>
      <c r="K11" s="8">
        <v>35431</v>
      </c>
      <c r="L11" s="8">
        <v>35796</v>
      </c>
      <c r="M11" s="8">
        <v>36161</v>
      </c>
      <c r="N11" s="8">
        <v>36526</v>
      </c>
      <c r="O11" s="8">
        <v>36892</v>
      </c>
      <c r="P11" s="8">
        <v>37257</v>
      </c>
      <c r="Q11" s="8">
        <v>37622</v>
      </c>
      <c r="R11" s="8">
        <v>37987</v>
      </c>
      <c r="S11" s="8">
        <v>38353</v>
      </c>
      <c r="T11" s="8">
        <v>38718</v>
      </c>
      <c r="U11" s="8">
        <v>39083</v>
      </c>
      <c r="V11" s="8">
        <v>39448</v>
      </c>
      <c r="W11" s="8">
        <v>39814</v>
      </c>
      <c r="X11" s="8">
        <v>40179</v>
      </c>
      <c r="Y11" s="8">
        <v>40544</v>
      </c>
      <c r="Z11" s="8">
        <v>40909</v>
      </c>
      <c r="AA11" s="8">
        <v>41275</v>
      </c>
      <c r="AB11" s="8">
        <v>41640</v>
      </c>
      <c r="AC11" s="8">
        <v>42005</v>
      </c>
      <c r="AD11" s="8">
        <v>42370</v>
      </c>
      <c r="AE11" s="8">
        <v>42736</v>
      </c>
      <c r="AF11" s="8">
        <v>43101</v>
      </c>
      <c r="AG11" s="8">
        <v>43466</v>
      </c>
      <c r="AH11" s="8">
        <v>43831</v>
      </c>
      <c r="AI11" s="8">
        <v>44197</v>
      </c>
      <c r="AJ11" s="8">
        <v>44562</v>
      </c>
      <c r="AK11" s="8">
        <v>44927</v>
      </c>
      <c r="AL11" s="8">
        <v>45292</v>
      </c>
      <c r="AM11" s="8">
        <v>45658</v>
      </c>
      <c r="AN11" s="8">
        <v>46023</v>
      </c>
      <c r="AO11" s="8">
        <v>46388</v>
      </c>
      <c r="AP11" s="8">
        <v>46753</v>
      </c>
      <c r="AQ11" s="8">
        <v>47119</v>
      </c>
      <c r="AR11" s="8">
        <v>47484</v>
      </c>
    </row>
    <row r="12" spans="2:44" s="10" customFormat="1" ht="18.75" customHeight="1">
      <c r="B12" s="116" t="str">
        <f>THG!B15</f>
        <v>CRF 1.A.2 - Verarbeitendes Gewerbe</v>
      </c>
      <c r="C12" s="14" t="s">
        <v>59</v>
      </c>
      <c r="D12" s="99">
        <f>(THG!C15)/1000</f>
        <v>184.4802517108856</v>
      </c>
      <c r="E12" s="99">
        <f>(THG!D15)/1000</f>
        <v>162.76452835822894</v>
      </c>
      <c r="F12" s="99">
        <f>(THG!E15)/1000</f>
        <v>151.46800813337836</v>
      </c>
      <c r="G12" s="99">
        <f>(THG!F15)/1000</f>
        <v>140.48330453092055</v>
      </c>
      <c r="H12" s="99">
        <f>(THG!G15)/1000</f>
        <v>138.51664058157613</v>
      </c>
      <c r="I12" s="99">
        <f>(THG!H15)/1000</f>
        <v>141.98598980937322</v>
      </c>
      <c r="J12" s="99">
        <f>(THG!I15)/1000</f>
        <v>132.65871518118826</v>
      </c>
      <c r="K12" s="99">
        <f>(THG!J15)/1000</f>
        <v>136.62494486262449</v>
      </c>
      <c r="L12" s="99">
        <f>(THG!K15)/1000</f>
        <v>132.09855543998106</v>
      </c>
      <c r="M12" s="99">
        <f>(THG!L15)/1000</f>
        <v>129.58566854597183</v>
      </c>
      <c r="N12" s="99">
        <f>(THG!M15)/1000</f>
        <v>125.9013740951836</v>
      </c>
      <c r="O12" s="99">
        <f>(THG!N15)/1000</f>
        <v>118.88526672200153</v>
      </c>
      <c r="P12" s="99">
        <f>(THG!O15)/1000</f>
        <v>118.22044617403785</v>
      </c>
      <c r="Q12" s="99">
        <f>(THG!P15)/1000</f>
        <v>116.25005824236345</v>
      </c>
      <c r="R12" s="99">
        <f>(THG!Q15)/1000</f>
        <v>114.3697978607303</v>
      </c>
      <c r="S12" s="99">
        <f>(THG!R15)/1000</f>
        <v>115.04081066592235</v>
      </c>
      <c r="T12" s="99">
        <f>(THG!S15)/1000</f>
        <v>119.00578145402545</v>
      </c>
      <c r="U12" s="99">
        <f>(THG!T15)/1000</f>
        <v>123.96385589541556</v>
      </c>
      <c r="V12" s="99">
        <f>(THG!U15)/1000</f>
        <v>125.19422293853226</v>
      </c>
      <c r="W12" s="99">
        <f>(THG!V15)/1000</f>
        <v>107.47369752848248</v>
      </c>
      <c r="X12" s="99">
        <f>(THG!W15)/1000</f>
        <v>123.48552260190948</v>
      </c>
      <c r="Y12" s="99">
        <f>(THG!X15)/1000</f>
        <v>120.01714384337461</v>
      </c>
      <c r="Z12" s="99">
        <f>(THG!Y15)/1000</f>
        <v>117.65732879494293</v>
      </c>
      <c r="AA12" s="99">
        <f>(THG!Z15)/1000</f>
        <v>118.03821421544372</v>
      </c>
      <c r="AB12" s="99">
        <f>(THG!AA15)/1000</f>
        <v>116.80250098463229</v>
      </c>
      <c r="AC12" s="99">
        <f>(THG!AB15)/1000</f>
        <v>125.1458812616731</v>
      </c>
      <c r="AD12" s="99">
        <f>(THG!AC15)/1000</f>
        <v>127.11689341472979</v>
      </c>
      <c r="AE12" s="99">
        <f>(THG!AD15)/1000</f>
        <v>128.94635965420531</v>
      </c>
      <c r="AF12" s="99">
        <f>(THG!AE15)/1000</f>
        <v>124.03418462668974</v>
      </c>
      <c r="AG12" s="99">
        <f>(THG!AF15)/1000</f>
        <v>121.40740096095125</v>
      </c>
      <c r="AH12" s="167">
        <f>(THG!AG15)/1000</f>
        <v>118.7397691520648</v>
      </c>
      <c r="AI12" s="167">
        <f>(THG!AH15)/1000</f>
        <v>124.55417591607255</v>
      </c>
      <c r="AJ12" s="167">
        <f>(THG!AI15)/1000</f>
        <v>115.80321799921285</v>
      </c>
      <c r="AK12" s="167">
        <f>(THG!AJ15)/1000</f>
        <v>107.91332551449038</v>
      </c>
      <c r="AL12" s="28"/>
      <c r="AM12" s="28"/>
      <c r="AN12" s="28"/>
      <c r="AO12" s="28"/>
      <c r="AP12" s="28"/>
      <c r="AQ12" s="28"/>
      <c r="AR12" s="28"/>
    </row>
    <row r="13" spans="2:44" ht="18.75" customHeight="1">
      <c r="B13" s="117" t="str">
        <f>THG!B16</f>
        <v>CRF 2.A - Herstellung mineralischer Produkte</v>
      </c>
      <c r="C13" s="88" t="s">
        <v>59</v>
      </c>
      <c r="D13" s="100">
        <f>(THG!C16)/1000</f>
        <v>23.52237700335959</v>
      </c>
      <c r="E13" s="100">
        <f>(THG!D16)/1000</f>
        <v>21.349780691256253</v>
      </c>
      <c r="F13" s="100">
        <f>(THG!E16)/1000</f>
        <v>22.135054345486108</v>
      </c>
      <c r="G13" s="100">
        <f>(THG!F16)/1000</f>
        <v>22.530875775271141</v>
      </c>
      <c r="H13" s="100">
        <f>(THG!G16)/1000</f>
        <v>24.133103080547361</v>
      </c>
      <c r="I13" s="100">
        <f>(THG!H16)/1000</f>
        <v>24.487421341301232</v>
      </c>
      <c r="J13" s="100">
        <f>(THG!I16)/1000</f>
        <v>23.079988502054999</v>
      </c>
      <c r="K13" s="100">
        <f>(THG!J16)/1000</f>
        <v>23.600760284535902</v>
      </c>
      <c r="L13" s="100">
        <f>(THG!K16)/1000</f>
        <v>23.600618765187221</v>
      </c>
      <c r="M13" s="100">
        <f>(THG!L16)/1000</f>
        <v>23.710802547403947</v>
      </c>
      <c r="N13" s="100">
        <f>(THG!M16)/1000</f>
        <v>23.265792589337654</v>
      </c>
      <c r="O13" s="100">
        <f>(THG!N16)/1000</f>
        <v>21.051263216725928</v>
      </c>
      <c r="P13" s="100">
        <f>(THG!O16)/1000</f>
        <v>20.147498665345225</v>
      </c>
      <c r="Q13" s="100">
        <f>(THG!P16)/1000</f>
        <v>20.878760771206622</v>
      </c>
      <c r="R13" s="100">
        <f>(THG!Q16)/1000</f>
        <v>21.406357267773959</v>
      </c>
      <c r="S13" s="100">
        <f>(THG!R16)/1000</f>
        <v>20.125529017977478</v>
      </c>
      <c r="T13" s="100">
        <f>(THG!S16)/1000</f>
        <v>20.599789467911357</v>
      </c>
      <c r="U13" s="100">
        <f>(THG!T16)/1000</f>
        <v>21.876823792411461</v>
      </c>
      <c r="V13" s="100">
        <f>(THG!U16)/1000</f>
        <v>20.85042122485563</v>
      </c>
      <c r="W13" s="100">
        <f>(THG!V16)/1000</f>
        <v>18.468455450410314</v>
      </c>
      <c r="X13" s="100">
        <f>(THG!W16)/1000</f>
        <v>18.952411817376305</v>
      </c>
      <c r="Y13" s="100">
        <f>(THG!X16)/1000</f>
        <v>20.151155477001232</v>
      </c>
      <c r="Z13" s="100">
        <f>(THG!Y16)/1000</f>
        <v>19.665716849405289</v>
      </c>
      <c r="AA13" s="100">
        <f>(THG!Z16)/1000</f>
        <v>19.072968412832061</v>
      </c>
      <c r="AB13" s="100">
        <f>(THG!AA16)/1000</f>
        <v>19.636053518541903</v>
      </c>
      <c r="AC13" s="100">
        <f>(THG!AB16)/1000</f>
        <v>19.245834052949093</v>
      </c>
      <c r="AD13" s="100">
        <f>(THG!AC16)/1000</f>
        <v>19.254200365116503</v>
      </c>
      <c r="AE13" s="100">
        <f>(THG!AD16)/1000</f>
        <v>19.933552517479935</v>
      </c>
      <c r="AF13" s="100">
        <f>(THG!AE16)/1000</f>
        <v>19.807482634354653</v>
      </c>
      <c r="AG13" s="100">
        <f>(THG!AF16)/1000</f>
        <v>19.569242430160607</v>
      </c>
      <c r="AH13" s="168">
        <f>(THG!AG16)/1000</f>
        <v>19.201696960959183</v>
      </c>
      <c r="AI13" s="168">
        <f>(THG!AH16)/1000</f>
        <v>19.897266659277122</v>
      </c>
      <c r="AJ13" s="168">
        <f>(THG!AI16)/1000</f>
        <v>18.610209793419578</v>
      </c>
      <c r="AK13" s="168">
        <f>(THG!AJ16)/1000</f>
        <v>15.833408696599999</v>
      </c>
      <c r="AL13" s="90"/>
      <c r="AM13" s="90"/>
      <c r="AN13" s="90"/>
      <c r="AO13" s="90"/>
      <c r="AP13" s="90"/>
      <c r="AQ13" s="90"/>
      <c r="AR13" s="90"/>
    </row>
    <row r="14" spans="2:44" ht="18.75" customHeight="1">
      <c r="B14" s="118" t="str">
        <f>THG!B17</f>
        <v>CRF 2.B - Chemische Industrie</v>
      </c>
      <c r="C14" s="101" t="s">
        <v>59</v>
      </c>
      <c r="D14" s="99">
        <f>(THG!C17)/1000</f>
        <v>32.360362658454896</v>
      </c>
      <c r="E14" s="99">
        <f>(THG!D17)/1000</f>
        <v>31.639005342518388</v>
      </c>
      <c r="F14" s="99">
        <f>(THG!E17)/1000</f>
        <v>33.908044596102833</v>
      </c>
      <c r="G14" s="99">
        <f>(THG!F17)/1000</f>
        <v>31.742229896443945</v>
      </c>
      <c r="H14" s="99">
        <f>(THG!G17)/1000</f>
        <v>34.276364297723404</v>
      </c>
      <c r="I14" s="99">
        <f>(THG!H17)/1000</f>
        <v>34.162737040377891</v>
      </c>
      <c r="J14" s="99">
        <f>(THG!I17)/1000</f>
        <v>34.055793362154226</v>
      </c>
      <c r="K14" s="99">
        <f>(THG!J17)/1000</f>
        <v>31.773499032007329</v>
      </c>
      <c r="L14" s="99">
        <f>(THG!K17)/1000</f>
        <v>20.512068285618838</v>
      </c>
      <c r="M14" s="99">
        <f>(THG!L17)/1000</f>
        <v>16.512062056518864</v>
      </c>
      <c r="N14" s="99">
        <f>(THG!M17)/1000</f>
        <v>15.295845529538846</v>
      </c>
      <c r="O14" s="99">
        <f>(THG!N17)/1000</f>
        <v>16.310020082799461</v>
      </c>
      <c r="P14" s="99">
        <f>(THG!O17)/1000</f>
        <v>17.497352881791851</v>
      </c>
      <c r="Q14" s="99">
        <f>(THG!P17)/1000</f>
        <v>17.073606918684849</v>
      </c>
      <c r="R14" s="99">
        <f>(THG!Q17)/1000</f>
        <v>17.862715292087984</v>
      </c>
      <c r="S14" s="99">
        <f>(THG!R17)/1000</f>
        <v>17.403867534139255</v>
      </c>
      <c r="T14" s="99">
        <f>(THG!S17)/1000</f>
        <v>16.452553822738206</v>
      </c>
      <c r="U14" s="99">
        <f>(THG!T17)/1000</f>
        <v>18.826076878568191</v>
      </c>
      <c r="V14" s="99">
        <f>(THG!U17)/1000</f>
        <v>17.496223728216737</v>
      </c>
      <c r="W14" s="99">
        <f>(THG!V17)/1000</f>
        <v>17.181324007272092</v>
      </c>
      <c r="X14" s="99">
        <f>(THG!W17)/1000</f>
        <v>10.389540650091421</v>
      </c>
      <c r="Y14" s="99">
        <f>(THG!X17)/1000</f>
        <v>9.7538833002644623</v>
      </c>
      <c r="Z14" s="99">
        <f>(THG!Y17)/1000</f>
        <v>9.614065278196767</v>
      </c>
      <c r="AA14" s="99">
        <f>(THG!Z17)/1000</f>
        <v>9.6361087569855783</v>
      </c>
      <c r="AB14" s="99">
        <f>(THG!AA17)/1000</f>
        <v>7.5856900954210893</v>
      </c>
      <c r="AC14" s="99">
        <f>(THG!AB17)/1000</f>
        <v>6.9269201651367949</v>
      </c>
      <c r="AD14" s="99">
        <f>(THG!AC17)/1000</f>
        <v>6.9585368348439722</v>
      </c>
      <c r="AE14" s="99">
        <f>(THG!AD17)/1000</f>
        <v>6.932245864741704</v>
      </c>
      <c r="AF14" s="99">
        <f>(THG!AE17)/1000</f>
        <v>6.7612787404060466</v>
      </c>
      <c r="AG14" s="99">
        <f>(THG!AF17)/1000</f>
        <v>6.5404705396890384</v>
      </c>
      <c r="AH14" s="167">
        <f>(THG!AG17)/1000</f>
        <v>6.5601087060580046</v>
      </c>
      <c r="AI14" s="167">
        <f>(THG!AH17)/1000</f>
        <v>6.4003915575066168</v>
      </c>
      <c r="AJ14" s="167">
        <f>(THG!AI17)/1000</f>
        <v>5.2006574231539409</v>
      </c>
      <c r="AK14" s="167">
        <f>(THG!AJ17)/1000</f>
        <v>4.927140368158013</v>
      </c>
      <c r="AL14" s="28"/>
      <c r="AM14" s="28"/>
      <c r="AN14" s="28"/>
      <c r="AO14" s="28"/>
      <c r="AP14" s="28"/>
      <c r="AQ14" s="28"/>
      <c r="AR14" s="28"/>
    </row>
    <row r="15" spans="2:44" ht="18.75" customHeight="1">
      <c r="B15" s="117" t="str">
        <f>THG!B18</f>
        <v>CRF 2.C - Herstellung von Metallen</v>
      </c>
      <c r="C15" s="88" t="s">
        <v>59</v>
      </c>
      <c r="D15" s="100">
        <f>(THG!C18)/1000</f>
        <v>27.900741562229996</v>
      </c>
      <c r="E15" s="100">
        <f>(THG!D18)/1000</f>
        <v>26.909364120500001</v>
      </c>
      <c r="F15" s="100">
        <f>(THG!E18)/1000</f>
        <v>23.255906489500003</v>
      </c>
      <c r="G15" s="100">
        <f>(THG!F18)/1000</f>
        <v>23.565259039759997</v>
      </c>
      <c r="H15" s="100">
        <f>(THG!G18)/1000</f>
        <v>24.695446330703998</v>
      </c>
      <c r="I15" s="100">
        <f>(THG!H18)/1000</f>
        <v>22.632392640241072</v>
      </c>
      <c r="J15" s="100">
        <f>(THG!I18)/1000</f>
        <v>21.829753266647401</v>
      </c>
      <c r="K15" s="100">
        <f>(THG!J18)/1000</f>
        <v>23.450320019460502</v>
      </c>
      <c r="L15" s="100">
        <f>(THG!K18)/1000</f>
        <v>21.78237078270832</v>
      </c>
      <c r="M15" s="100">
        <f>(THG!L18)/1000</f>
        <v>19.397499676809527</v>
      </c>
      <c r="N15" s="100">
        <f>(THG!M18)/1000</f>
        <v>24.183512989136986</v>
      </c>
      <c r="O15" s="100">
        <f>(THG!N18)/1000</f>
        <v>21.337531623104741</v>
      </c>
      <c r="P15" s="100">
        <f>(THG!O18)/1000</f>
        <v>19.791080339131355</v>
      </c>
      <c r="Q15" s="100">
        <f>(THG!P18)/1000</f>
        <v>22.094904205691677</v>
      </c>
      <c r="R15" s="100">
        <f>(THG!Q18)/1000</f>
        <v>22.204629929218438</v>
      </c>
      <c r="S15" s="100">
        <f>(THG!R18)/1000</f>
        <v>20.790341029189499</v>
      </c>
      <c r="T15" s="100">
        <f>(THG!S18)/1000</f>
        <v>21.110097203638777</v>
      </c>
      <c r="U15" s="100">
        <f>(THG!T18)/1000</f>
        <v>20.101176629854965</v>
      </c>
      <c r="V15" s="100">
        <f>(THG!U18)/1000</f>
        <v>18.515135933570388</v>
      </c>
      <c r="W15" s="100">
        <f>(THG!V18)/1000</f>
        <v>13.137540458537719</v>
      </c>
      <c r="X15" s="100">
        <f>(THG!W18)/1000</f>
        <v>16.661484410414829</v>
      </c>
      <c r="Y15" s="100">
        <f>(THG!X18)/1000</f>
        <v>17.236508485664185</v>
      </c>
      <c r="Z15" s="100">
        <f>(THG!Y18)/1000</f>
        <v>14.879060608255012</v>
      </c>
      <c r="AA15" s="100">
        <f>(THG!Z18)/1000</f>
        <v>15.375044641465658</v>
      </c>
      <c r="AB15" s="100">
        <f>(THG!AA18)/1000</f>
        <v>17.114747878477647</v>
      </c>
      <c r="AC15" s="100">
        <f>(THG!AB18)/1000</f>
        <v>17.021551401093639</v>
      </c>
      <c r="AD15" s="100">
        <f>(THG!AC18)/1000</f>
        <v>18.583937820572956</v>
      </c>
      <c r="AE15" s="100">
        <f>(THG!AD18)/1000</f>
        <v>21.822335931970368</v>
      </c>
      <c r="AF15" s="100">
        <f>(THG!AE18)/1000</f>
        <v>20.072745867323221</v>
      </c>
      <c r="AG15" s="100">
        <f>(THG!AF18)/1000</f>
        <v>18.183507978943638</v>
      </c>
      <c r="AH15" s="168">
        <f>(THG!AG18)/1000</f>
        <v>15.970707544018657</v>
      </c>
      <c r="AI15" s="168">
        <f>(THG!AH18)/1000</f>
        <v>17.706397498977395</v>
      </c>
      <c r="AJ15" s="168">
        <f>(THG!AI18)/1000</f>
        <v>16.093982260909481</v>
      </c>
      <c r="AK15" s="168">
        <f>(THG!AJ18)/1000</f>
        <v>14.91241145419025</v>
      </c>
      <c r="AL15" s="90"/>
      <c r="AM15" s="90"/>
      <c r="AN15" s="90"/>
      <c r="AO15" s="90"/>
      <c r="AP15" s="90"/>
      <c r="AQ15" s="90"/>
      <c r="AR15" s="90"/>
    </row>
    <row r="16" spans="2:44" s="10" customFormat="1" ht="37.5" customHeight="1">
      <c r="B16" s="116" t="str">
        <f>THG!B19</f>
        <v>CRF 2.D-H - übrige Prozesse und Produktverwendungen</v>
      </c>
      <c r="C16" s="14" t="s">
        <v>59</v>
      </c>
      <c r="D16" s="99">
        <f>(THG!C19)/1000</f>
        <v>9.494440847042334</v>
      </c>
      <c r="E16" s="99">
        <f>(THG!D19)/1000</f>
        <v>9.7124910310098382</v>
      </c>
      <c r="F16" s="99">
        <f>(THG!E19)/1000</f>
        <v>10.29224137293204</v>
      </c>
      <c r="G16" s="99">
        <f>(THG!F19)/1000</f>
        <v>13.016197123098584</v>
      </c>
      <c r="H16" s="99">
        <f>(THG!G19)/1000</f>
        <v>13.274195823483085</v>
      </c>
      <c r="I16" s="99">
        <f>(THG!H19)/1000</f>
        <v>13.526522263495323</v>
      </c>
      <c r="J16" s="99">
        <f>(THG!I19)/1000</f>
        <v>13.954519890962926</v>
      </c>
      <c r="K16" s="99">
        <f>(THG!J19)/1000</f>
        <v>14.687522183299814</v>
      </c>
      <c r="L16" s="99">
        <f>(THG!K19)/1000</f>
        <v>15.151163751782036</v>
      </c>
      <c r="M16" s="99">
        <f>(THG!L19)/1000</f>
        <v>13.826095332789423</v>
      </c>
      <c r="N16" s="99">
        <f>(THG!M19)/1000</f>
        <v>13.95156244665886</v>
      </c>
      <c r="O16" s="99">
        <f>(THG!N19)/1000</f>
        <v>14.391923794072778</v>
      </c>
      <c r="P16" s="99">
        <f>(THG!O19)/1000</f>
        <v>14.079143991747998</v>
      </c>
      <c r="Q16" s="99">
        <f>(THG!P19)/1000</f>
        <v>14.061605684290623</v>
      </c>
      <c r="R16" s="99">
        <f>(THG!Q19)/1000</f>
        <v>14.377971669450298</v>
      </c>
      <c r="S16" s="99">
        <f>(THG!R19)/1000</f>
        <v>14.368660616103073</v>
      </c>
      <c r="T16" s="99">
        <f>(THG!S19)/1000</f>
        <v>14.863441005021381</v>
      </c>
      <c r="U16" s="99">
        <f>(THG!T19)/1000</f>
        <v>15.321763227810436</v>
      </c>
      <c r="V16" s="99">
        <f>(THG!U19)/1000</f>
        <v>15.105676998631758</v>
      </c>
      <c r="W16" s="99">
        <f>(THG!V19)/1000</f>
        <v>15.215391127858263</v>
      </c>
      <c r="X16" s="99">
        <f>(THG!W19)/1000</f>
        <v>15.779180778218876</v>
      </c>
      <c r="Y16" s="99">
        <f>(THG!X19)/1000</f>
        <v>16.051204673960299</v>
      </c>
      <c r="Z16" s="99">
        <f>(THG!Y19)/1000</f>
        <v>16.250225306935143</v>
      </c>
      <c r="AA16" s="99">
        <f>(THG!Z19)/1000</f>
        <v>16.185864650629494</v>
      </c>
      <c r="AB16" s="99">
        <f>(THG!AA19)/1000</f>
        <v>16.208376456262467</v>
      </c>
      <c r="AC16" s="99">
        <f>(THG!AB19)/1000</f>
        <v>16.583944069687046</v>
      </c>
      <c r="AD16" s="99">
        <f>(THG!AC19)/1000</f>
        <v>16.688800636002597</v>
      </c>
      <c r="AE16" s="99">
        <f>(THG!AD19)/1000</f>
        <v>16.658595989098131</v>
      </c>
      <c r="AF16" s="99">
        <f>(THG!AE19)/1000</f>
        <v>15.795707285066074</v>
      </c>
      <c r="AG16" s="99">
        <f>(THG!AF19)/1000</f>
        <v>15.059156493471706</v>
      </c>
      <c r="AH16" s="167">
        <f>(THG!AG19)/1000</f>
        <v>13.522140311430777</v>
      </c>
      <c r="AI16" s="167">
        <f>(THG!AH19)/1000</f>
        <v>13.04219534109912</v>
      </c>
      <c r="AJ16" s="167">
        <f>(THG!AI19)/1000</f>
        <v>12.156480019262011</v>
      </c>
      <c r="AK16" s="167">
        <f>(THG!AJ19)/1000</f>
        <v>11.383268562417408</v>
      </c>
      <c r="AL16" s="28"/>
      <c r="AM16" s="28"/>
      <c r="AN16" s="28"/>
      <c r="AO16" s="28"/>
      <c r="AP16" s="28"/>
      <c r="AQ16" s="28"/>
      <c r="AR16" s="28"/>
    </row>
    <row r="17" spans="2:44" ht="18.75" customHeight="1">
      <c r="B17" s="151" t="s">
        <v>67</v>
      </c>
      <c r="C17" s="21" t="s">
        <v>59</v>
      </c>
      <c r="D17" s="166">
        <f>(THG!C14)/1000</f>
        <v>277.7581737819724</v>
      </c>
      <c r="E17" s="166">
        <f>(THG!D14)/1000</f>
        <v>252.37516954351341</v>
      </c>
      <c r="F17" s="166">
        <f>(THG!E14)/1000</f>
        <v>241.05925493739932</v>
      </c>
      <c r="G17" s="166">
        <f>(THG!F14)/1000</f>
        <v>231.33786636549422</v>
      </c>
      <c r="H17" s="166">
        <f>(THG!G14)/1000</f>
        <v>234.89575011403397</v>
      </c>
      <c r="I17" s="166">
        <f>(THG!H14)/1000</f>
        <v>236.79506309478873</v>
      </c>
      <c r="J17" s="166">
        <f>(THG!I14)/1000</f>
        <v>225.57877020300779</v>
      </c>
      <c r="K17" s="166">
        <f>(THG!J14)/1000</f>
        <v>230.13704638192803</v>
      </c>
      <c r="L17" s="166">
        <f>(THG!K14)/1000</f>
        <v>213.14477702527748</v>
      </c>
      <c r="M17" s="166">
        <f>(THG!L14)/1000</f>
        <v>203.03212815949357</v>
      </c>
      <c r="N17" s="166">
        <f>(THG!M14)/1000</f>
        <v>202.59808764985593</v>
      </c>
      <c r="O17" s="166">
        <f>(THG!N14)/1000</f>
        <v>191.97600543870442</v>
      </c>
      <c r="P17" s="166">
        <f>(THG!O14)/1000</f>
        <v>189.73552205205425</v>
      </c>
      <c r="Q17" s="166">
        <f>(THG!P14)/1000</f>
        <v>190.35893582223719</v>
      </c>
      <c r="R17" s="166">
        <f>(THG!Q14)/1000</f>
        <v>190.22147201926097</v>
      </c>
      <c r="S17" s="166">
        <f>(THG!R14)/1000</f>
        <v>187.72920886333165</v>
      </c>
      <c r="T17" s="166">
        <f>(THG!S14)/1000</f>
        <v>192.03166295333517</v>
      </c>
      <c r="U17" s="166">
        <f>(THG!T14)/1000</f>
        <v>200.08969642406061</v>
      </c>
      <c r="V17" s="166">
        <f>(THG!U14)/1000</f>
        <v>197.16168082380679</v>
      </c>
      <c r="W17" s="166">
        <f>(THG!V14)/1000</f>
        <v>171.47640857256084</v>
      </c>
      <c r="X17" s="166">
        <f>(THG!W14)/1000</f>
        <v>185.2681402580109</v>
      </c>
      <c r="Y17" s="166">
        <f>(THG!X14)/1000</f>
        <v>183.20989578026479</v>
      </c>
      <c r="Z17" s="166">
        <f>(THG!Y14)/1000</f>
        <v>178.06639683773511</v>
      </c>
      <c r="AA17" s="166">
        <f>(THG!Z14)/1000</f>
        <v>178.30820067735647</v>
      </c>
      <c r="AB17" s="166">
        <f>(THG!AA14)/1000</f>
        <v>177.34736893333542</v>
      </c>
      <c r="AC17" s="166">
        <f>(THG!AB14)/1000</f>
        <v>184.92413095053968</v>
      </c>
      <c r="AD17" s="166">
        <f>(THG!AC14)/1000</f>
        <v>188.60236907126583</v>
      </c>
      <c r="AE17" s="166">
        <f>(THG!AD14)/1000</f>
        <v>194.29308995749543</v>
      </c>
      <c r="AF17" s="166">
        <f>(THG!AE14)/1000</f>
        <v>186.47139915383971</v>
      </c>
      <c r="AG17" s="166">
        <f>(THG!AF14)/1000</f>
        <v>180.75977840321625</v>
      </c>
      <c r="AH17" s="166">
        <f>(THG!AG14)/1000</f>
        <v>173.99442267453142</v>
      </c>
      <c r="AI17" s="166">
        <f>(THG!AH14)/1000</f>
        <v>181.60042697293278</v>
      </c>
      <c r="AJ17" s="166">
        <f>(THG!AI14)/1000</f>
        <v>167.86454749595785</v>
      </c>
      <c r="AK17" s="166">
        <f>(THG!AJ14)/1000</f>
        <v>154.96955459585607</v>
      </c>
      <c r="AL17" s="161"/>
      <c r="AM17" s="161"/>
      <c r="AN17" s="161"/>
      <c r="AO17" s="161"/>
      <c r="AP17" s="161"/>
      <c r="AQ17" s="161"/>
      <c r="AR17" s="161"/>
    </row>
    <row r="18" spans="2:44" ht="18.75" customHeight="1">
      <c r="B18" s="118" t="s">
        <v>110</v>
      </c>
      <c r="C18" s="101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>
        <f>'THG kurz'!Z31/1000</f>
        <v>150.78318197599998</v>
      </c>
      <c r="AB18" s="167">
        <f>'THG kurz'!AA31/1000</f>
        <v>151.66363896600001</v>
      </c>
      <c r="AC18" s="167">
        <f>'THG kurz'!AB31/1000</f>
        <v>151.48450023099997</v>
      </c>
      <c r="AD18" s="167">
        <f>'THG kurz'!AC31/1000</f>
        <v>151.705101192</v>
      </c>
      <c r="AE18" s="167">
        <f>'THG kurz'!AD31/1000</f>
        <v>154.330410731</v>
      </c>
      <c r="AF18" s="167">
        <f>'THG kurz'!AE31/1000</f>
        <v>152.37575842299998</v>
      </c>
      <c r="AG18" s="167">
        <f>'THG kurz'!AF31/1000</f>
        <v>146.17388799999998</v>
      </c>
      <c r="AH18" s="167">
        <f>'THG kurz'!AG31/1000</f>
        <v>137.125524845</v>
      </c>
      <c r="AI18" s="167">
        <f>'THG kurz'!AH31/1000</f>
        <v>145.74869454200001</v>
      </c>
      <c r="AJ18" s="167">
        <f>'THG kurz'!AI31/1000</f>
        <v>132.42863200000002</v>
      </c>
      <c r="AK18" s="167"/>
      <c r="AL18" s="164"/>
      <c r="AM18" s="164"/>
      <c r="AN18" s="164"/>
      <c r="AO18" s="164"/>
      <c r="AP18" s="164"/>
      <c r="AQ18" s="164"/>
      <c r="AR18" s="164"/>
    </row>
    <row r="19" spans="2:44" ht="18.75" customHeight="1">
      <c r="B19" s="151" t="s">
        <v>8</v>
      </c>
      <c r="C19" s="21" t="str">
        <f>'Daten Zielpfadgrafik'!C22</f>
        <v>aktueller Zielpfad**</v>
      </c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>
        <f>'Daten Zielpfadgrafik'!AH22</f>
        <v>186</v>
      </c>
      <c r="AI19" s="166">
        <f>'Daten Zielpfadgrafik'!AI22</f>
        <v>182</v>
      </c>
      <c r="AJ19" s="166">
        <f>'Daten Zielpfadgrafik'!AJ22</f>
        <v>176.86086659631175</v>
      </c>
      <c r="AK19" s="161">
        <f>'Daten Zielpfadgrafik'!AK22</f>
        <v>172.985406483856</v>
      </c>
      <c r="AL19" s="161">
        <f>'Daten Zielpfadgrafik'!AL22</f>
        <v>168.55909961071313</v>
      </c>
      <c r="AM19" s="161">
        <f>'Daten Zielpfadgrafik'!AM22</f>
        <v>160.55909961071313</v>
      </c>
      <c r="AN19" s="161">
        <f>'Daten Zielpfadgrafik'!AN22</f>
        <v>152.55909961071313</v>
      </c>
      <c r="AO19" s="161">
        <f>'Daten Zielpfadgrafik'!AO22</f>
        <v>143.55909961071313</v>
      </c>
      <c r="AP19" s="161">
        <f>'Daten Zielpfadgrafik'!AP22</f>
        <v>135.55909961071313</v>
      </c>
      <c r="AQ19" s="161">
        <f>'Daten Zielpfadgrafik'!AQ22</f>
        <v>128.5590996107131</v>
      </c>
      <c r="AR19" s="161">
        <f>'Daten Zielpfadgrafik'!AR22</f>
        <v>121.5590996107131</v>
      </c>
    </row>
    <row r="20" spans="2:44" ht="14.25" customHeight="1">
      <c r="B20" s="7"/>
      <c r="C20" s="15"/>
    </row>
  </sheetData>
  <mergeCells count="1">
    <mergeCell ref="C7:J7"/>
  </mergeCells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B658A-CCDD-447D-9779-7E9F166C72FA}">
  <sheetPr>
    <tabColor theme="7"/>
    <pageSetUpPr fitToPage="1"/>
  </sheetPr>
  <dimension ref="A1:X35"/>
  <sheetViews>
    <sheetView showGridLines="0" zoomScale="130" zoomScaleNormal="130" zoomScaleSheetLayoutView="110" workbookViewId="0"/>
  </sheetViews>
  <sheetFormatPr baseColWidth="10" defaultColWidth="11.42578125" defaultRowHeight="12.75"/>
  <cols>
    <col min="1" max="1" width="5.7109375" style="40" customWidth="1"/>
    <col min="2" max="2" width="4.28515625" style="40" customWidth="1"/>
    <col min="3" max="3" width="1.7109375" style="40" customWidth="1"/>
    <col min="4" max="4" width="14" style="40" customWidth="1"/>
    <col min="5" max="5" width="1.7109375" style="40" customWidth="1"/>
    <col min="6" max="6" width="14" style="40" customWidth="1"/>
    <col min="7" max="7" width="1.7109375" style="40" customWidth="1"/>
    <col min="8" max="8" width="14" style="40" customWidth="1"/>
    <col min="9" max="9" width="1.7109375" style="40" customWidth="1"/>
    <col min="10" max="10" width="14" style="40" customWidth="1"/>
    <col min="11" max="11" width="1.7109375" style="40" customWidth="1"/>
    <col min="12" max="12" width="14" style="40" customWidth="1"/>
    <col min="13" max="13" width="3.140625" style="40" customWidth="1"/>
    <col min="14" max="14" width="1.42578125" style="40" customWidth="1"/>
    <col min="15" max="15" width="15.140625" style="40" customWidth="1"/>
    <col min="16" max="16" width="2.5703125" style="41" customWidth="1"/>
    <col min="17" max="19" width="11.7109375" style="41" customWidth="1"/>
    <col min="20" max="20" width="4" style="41" customWidth="1"/>
    <col min="21" max="22" width="11.7109375" style="41" customWidth="1"/>
    <col min="23" max="23" width="19.140625" style="41" customWidth="1"/>
    <col min="24" max="24" width="2.5703125" style="41" customWidth="1"/>
    <col min="25" max="16384" width="11.42578125" style="41"/>
  </cols>
  <sheetData>
    <row r="1" spans="1:24" ht="20.25" customHeight="1">
      <c r="A1" s="39"/>
    </row>
    <row r="2" spans="1:24" ht="20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P2" s="194" t="s">
        <v>58</v>
      </c>
      <c r="Q2" s="195"/>
      <c r="R2" s="195"/>
      <c r="S2" s="195"/>
      <c r="T2" s="195"/>
      <c r="U2" s="195"/>
      <c r="V2" s="195"/>
      <c r="W2" s="195"/>
      <c r="X2" s="196"/>
    </row>
    <row r="3" spans="1:24" ht="18.7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P3" s="44"/>
      <c r="Q3" s="45"/>
      <c r="R3" s="46"/>
      <c r="S3" s="45"/>
      <c r="T3" s="45"/>
      <c r="U3" s="46"/>
      <c r="V3" s="45"/>
      <c r="W3" s="45"/>
      <c r="X3" s="47"/>
    </row>
    <row r="4" spans="1:24" ht="15.9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P4" s="44"/>
      <c r="Q4" s="45"/>
      <c r="R4" s="45"/>
      <c r="S4" s="45"/>
      <c r="T4" s="45"/>
      <c r="U4" s="45"/>
      <c r="V4" s="45"/>
      <c r="W4" s="45"/>
      <c r="X4" s="47"/>
    </row>
    <row r="5" spans="1:24" ht="7.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P5" s="49"/>
      <c r="Q5" s="50"/>
      <c r="R5" s="50"/>
      <c r="S5" s="50"/>
      <c r="T5" s="50"/>
      <c r="U5" s="50"/>
      <c r="V5" s="50"/>
      <c r="W5" s="50"/>
      <c r="X5" s="51"/>
    </row>
    <row r="6" spans="1:24" ht="16.5" customHeight="1">
      <c r="B6" s="52"/>
      <c r="P6" s="49"/>
      <c r="Q6" s="50"/>
      <c r="R6" s="50"/>
      <c r="S6" s="50"/>
      <c r="T6" s="50"/>
      <c r="U6" s="50"/>
      <c r="V6" s="50"/>
      <c r="W6" s="50"/>
      <c r="X6" s="51"/>
    </row>
    <row r="7" spans="1:24" ht="16.5" customHeight="1">
      <c r="B7" s="52"/>
      <c r="P7" s="49"/>
      <c r="Q7" s="50"/>
      <c r="R7" s="50"/>
      <c r="S7" s="50"/>
      <c r="T7" s="50"/>
      <c r="U7" s="50"/>
      <c r="V7" s="50"/>
      <c r="W7" s="50"/>
      <c r="X7" s="51"/>
    </row>
    <row r="8" spans="1:24" ht="16.5" customHeight="1">
      <c r="B8" s="52"/>
      <c r="P8" s="49"/>
      <c r="Q8" s="50"/>
      <c r="R8" s="50"/>
      <c r="S8" s="50"/>
      <c r="T8" s="50"/>
      <c r="U8" s="50"/>
      <c r="V8" s="50"/>
      <c r="W8" s="50"/>
      <c r="X8" s="51"/>
    </row>
    <row r="9" spans="1:24" ht="16.5" customHeight="1">
      <c r="B9" s="52"/>
      <c r="P9" s="49"/>
      <c r="Q9" s="50"/>
      <c r="R9" s="50"/>
      <c r="S9" s="50"/>
      <c r="T9" s="50"/>
      <c r="U9" s="50"/>
      <c r="V9" s="50"/>
      <c r="W9" s="50"/>
      <c r="X9" s="51"/>
    </row>
    <row r="10" spans="1:24" ht="16.5" customHeight="1">
      <c r="B10" s="52"/>
      <c r="P10" s="49"/>
      <c r="Q10" s="50"/>
      <c r="R10" s="50"/>
      <c r="S10" s="50"/>
      <c r="T10" s="50"/>
      <c r="U10" s="50"/>
      <c r="V10" s="50"/>
      <c r="W10" s="50"/>
      <c r="X10" s="51"/>
    </row>
    <row r="11" spans="1:24" ht="16.5" customHeight="1">
      <c r="B11" s="52"/>
      <c r="P11" s="49"/>
      <c r="Q11" s="53" t="s">
        <v>57</v>
      </c>
      <c r="R11" s="50"/>
      <c r="S11" s="50"/>
      <c r="T11" s="50"/>
      <c r="U11" s="50"/>
      <c r="V11" s="50"/>
      <c r="W11" s="50"/>
      <c r="X11" s="51"/>
    </row>
    <row r="12" spans="1:24" ht="16.5" customHeight="1">
      <c r="B12" s="52"/>
      <c r="P12" s="49"/>
      <c r="Q12" s="50"/>
      <c r="R12" s="50"/>
      <c r="S12" s="50"/>
      <c r="T12" s="50"/>
      <c r="U12" s="50"/>
      <c r="V12" s="50"/>
      <c r="W12" s="50"/>
      <c r="X12" s="51"/>
    </row>
    <row r="13" spans="1:24" ht="17.25" customHeight="1">
      <c r="B13" s="52"/>
      <c r="P13" s="49"/>
      <c r="Q13" s="53" t="s">
        <v>56</v>
      </c>
      <c r="R13" s="50"/>
      <c r="S13" s="50"/>
      <c r="T13" s="50"/>
      <c r="U13" s="50"/>
      <c r="V13" s="50"/>
      <c r="W13" s="50"/>
      <c r="X13" s="51"/>
    </row>
    <row r="14" spans="1:24" ht="16.5" customHeight="1">
      <c r="B14" s="52"/>
      <c r="P14" s="49"/>
      <c r="Q14" s="50"/>
      <c r="R14" s="50"/>
      <c r="S14" s="50"/>
      <c r="T14" s="50"/>
      <c r="U14" s="50"/>
      <c r="V14" s="50"/>
      <c r="W14" s="50"/>
      <c r="X14" s="51"/>
    </row>
    <row r="15" spans="1:24" ht="16.5" customHeight="1">
      <c r="A15" s="54"/>
      <c r="B15" s="55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49"/>
      <c r="Q15" s="50"/>
      <c r="R15" s="53" t="s">
        <v>55</v>
      </c>
      <c r="S15" s="50"/>
      <c r="T15" s="50"/>
      <c r="U15" s="53" t="s">
        <v>55</v>
      </c>
      <c r="V15" s="50"/>
      <c r="W15" s="50"/>
      <c r="X15" s="51"/>
    </row>
    <row r="16" spans="1:24" ht="16.5" customHeight="1">
      <c r="A16" s="54"/>
      <c r="B16" s="5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49"/>
      <c r="Q16" s="50"/>
      <c r="R16" s="50"/>
      <c r="S16" s="50"/>
      <c r="T16" s="50"/>
      <c r="U16" s="50"/>
      <c r="V16" s="50"/>
      <c r="W16" s="50"/>
      <c r="X16" s="51"/>
    </row>
    <row r="17" spans="1:24" ht="16.5" customHeight="1">
      <c r="A17" s="54"/>
      <c r="B17" s="55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49"/>
      <c r="Q17" s="50"/>
      <c r="R17" s="50"/>
      <c r="S17" s="50"/>
      <c r="T17" s="50"/>
      <c r="U17" s="50"/>
      <c r="V17" s="50"/>
      <c r="W17" s="50"/>
      <c r="X17" s="51"/>
    </row>
    <row r="18" spans="1:24" ht="22.5" customHeight="1">
      <c r="A18" s="54"/>
      <c r="B18" s="55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49"/>
      <c r="Q18" s="50"/>
      <c r="R18" s="50"/>
      <c r="S18" s="50"/>
      <c r="T18" s="50"/>
      <c r="U18" s="50"/>
      <c r="V18" s="50"/>
      <c r="W18" s="50"/>
      <c r="X18" s="51"/>
    </row>
    <row r="19" spans="1:24" ht="87" customHeight="1">
      <c r="A19" s="56"/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4"/>
      <c r="O19" s="54"/>
      <c r="P19" s="58"/>
      <c r="Q19" s="59"/>
      <c r="R19" s="59"/>
      <c r="S19" s="59"/>
      <c r="T19" s="59"/>
      <c r="U19" s="59"/>
      <c r="V19" s="59"/>
      <c r="W19" s="59"/>
      <c r="X19" s="60"/>
    </row>
    <row r="20" spans="1:24" ht="9" customHeight="1">
      <c r="A20" s="56"/>
      <c r="B20" s="57"/>
      <c r="C20" s="56"/>
      <c r="D20" s="197"/>
      <c r="E20" s="56"/>
      <c r="F20" s="197"/>
      <c r="G20" s="56"/>
      <c r="H20" s="197"/>
      <c r="I20" s="56"/>
      <c r="J20" s="197"/>
      <c r="K20" s="56"/>
      <c r="L20" s="197"/>
      <c r="M20" s="56"/>
      <c r="N20" s="54"/>
      <c r="O20" s="54"/>
    </row>
    <row r="21" spans="1:24" ht="11.25" customHeight="1">
      <c r="A21" s="56"/>
      <c r="B21" s="57"/>
      <c r="C21" s="56"/>
      <c r="D21" s="197"/>
      <c r="E21" s="56"/>
      <c r="F21" s="197"/>
      <c r="G21" s="56"/>
      <c r="H21" s="197"/>
      <c r="I21" s="56"/>
      <c r="J21" s="197"/>
      <c r="K21" s="56"/>
      <c r="L21" s="197"/>
      <c r="M21" s="56"/>
      <c r="N21" s="54"/>
      <c r="O21" s="54"/>
    </row>
    <row r="22" spans="1:24" ht="3.75" customHeight="1">
      <c r="A22" s="56"/>
      <c r="B22" s="57"/>
      <c r="C22" s="56"/>
      <c r="D22" s="92"/>
      <c r="E22" s="56"/>
      <c r="F22" s="92"/>
      <c r="G22" s="56"/>
      <c r="H22" s="92"/>
      <c r="I22" s="56"/>
      <c r="J22" s="92"/>
      <c r="K22" s="56"/>
      <c r="L22" s="92"/>
      <c r="M22" s="56"/>
      <c r="N22" s="54"/>
      <c r="O22" s="54"/>
    </row>
    <row r="23" spans="1:24" ht="9" customHeight="1">
      <c r="A23" s="56"/>
      <c r="B23" s="57"/>
      <c r="C23" s="56"/>
      <c r="D23" s="197"/>
      <c r="E23" s="56"/>
      <c r="F23" s="197"/>
      <c r="G23" s="56"/>
      <c r="H23" s="197"/>
      <c r="I23" s="56"/>
      <c r="J23" s="197"/>
      <c r="K23" s="56"/>
      <c r="L23" s="197"/>
      <c r="M23" s="56"/>
      <c r="N23" s="54"/>
      <c r="O23" s="54"/>
    </row>
    <row r="24" spans="1:24" ht="9" customHeight="1">
      <c r="A24" s="56"/>
      <c r="B24" s="57"/>
      <c r="C24" s="56"/>
      <c r="D24" s="197"/>
      <c r="E24" s="56"/>
      <c r="F24" s="197"/>
      <c r="G24" s="56"/>
      <c r="H24" s="197"/>
      <c r="I24" s="56"/>
      <c r="J24" s="197"/>
      <c r="K24" s="56"/>
      <c r="L24" s="197"/>
      <c r="M24" s="56"/>
      <c r="N24" s="54"/>
      <c r="O24" s="54"/>
    </row>
    <row r="25" spans="1:24" ht="16.5" customHeight="1">
      <c r="A25" s="54"/>
      <c r="B25" s="55"/>
      <c r="C25" s="62"/>
      <c r="D25" s="62"/>
      <c r="E25" s="62"/>
      <c r="F25" s="62"/>
      <c r="G25" s="62"/>
      <c r="H25" s="62"/>
      <c r="I25" s="62"/>
      <c r="J25" s="62"/>
      <c r="K25" s="62"/>
      <c r="L25" s="54"/>
      <c r="M25" s="54"/>
      <c r="N25" s="54"/>
      <c r="O25" s="54"/>
    </row>
    <row r="26" spans="1:24" ht="21.7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24" ht="6.7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24" ht="6" customHeight="1">
      <c r="A28" s="63"/>
      <c r="B28" s="63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1:24" ht="4.5" customHeight="1">
      <c r="A29" s="63"/>
      <c r="B29" s="63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1:24" ht="6" customHeight="1">
      <c r="A30" s="63"/>
      <c r="B30" s="63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24" ht="6.7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24" ht="4.5" customHeight="1">
      <c r="A32" s="54"/>
      <c r="B32" s="54"/>
      <c r="C32" s="54"/>
      <c r="D32" s="54"/>
      <c r="E32" s="54"/>
      <c r="F32" s="54"/>
      <c r="G32" s="65"/>
      <c r="H32" s="65"/>
      <c r="I32" s="65"/>
      <c r="J32" s="65"/>
      <c r="K32" s="65"/>
      <c r="L32" s="54"/>
      <c r="M32" s="54"/>
      <c r="N32" s="54"/>
      <c r="O32" s="54"/>
    </row>
    <row r="33" spans="1:15" ht="18" customHeight="1">
      <c r="A33" s="66"/>
      <c r="B33" s="66"/>
      <c r="C33" s="66"/>
      <c r="D33" s="66"/>
      <c r="E33" s="66"/>
      <c r="F33" s="65"/>
      <c r="G33" s="65"/>
      <c r="H33" s="65"/>
      <c r="I33" s="65"/>
      <c r="J33" s="65"/>
      <c r="K33" s="65"/>
      <c r="L33" s="54"/>
      <c r="M33" s="54"/>
      <c r="N33" s="54"/>
      <c r="O33" s="54"/>
    </row>
    <row r="34" spans="1:15">
      <c r="A34" s="66"/>
      <c r="B34" s="66"/>
      <c r="C34" s="66"/>
      <c r="D34" s="66"/>
      <c r="E34" s="66"/>
      <c r="F34" s="65"/>
      <c r="G34" s="65"/>
      <c r="H34" s="65"/>
      <c r="I34" s="65"/>
      <c r="J34" s="65"/>
      <c r="K34" s="65"/>
      <c r="L34" s="54"/>
      <c r="M34" s="54"/>
      <c r="N34" s="54"/>
      <c r="O34" s="54"/>
    </row>
    <row r="35" spans="1:15">
      <c r="A35" s="66"/>
      <c r="B35" s="66"/>
      <c r="C35" s="66"/>
      <c r="D35" s="66"/>
      <c r="E35" s="66"/>
      <c r="F35" s="65"/>
      <c r="G35" s="65"/>
      <c r="H35" s="65"/>
      <c r="I35" s="65"/>
      <c r="J35" s="65"/>
      <c r="K35" s="65"/>
      <c r="L35" s="54"/>
      <c r="M35" s="54"/>
      <c r="N35" s="54"/>
      <c r="O35" s="54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3673D-769A-4992-B9F9-CA65A7E7C0BD}">
  <sheetPr>
    <tabColor theme="6"/>
  </sheetPr>
  <dimension ref="B1:AR18"/>
  <sheetViews>
    <sheetView showGridLines="0" zoomScale="85" zoomScaleNormal="85" zoomScalePageLayoutView="150" workbookViewId="0">
      <pane xSplit="3" ySplit="11" topLeftCell="D12" activePane="bottomRight" state="frozen"/>
      <selection activeCell="D17" sqref="D17:AG17"/>
      <selection pane="topRight" activeCell="D17" sqref="D17:AG17"/>
      <selection pane="bottomLeft" activeCell="D17" sqref="D17:AG17"/>
      <selection pane="bottomRight"/>
    </sheetView>
  </sheetViews>
  <sheetFormatPr baseColWidth="10" defaultColWidth="11.42578125" defaultRowHeight="15" outlineLevelCol="1"/>
  <cols>
    <col min="1" max="1" width="5.42578125" style="87" customWidth="1"/>
    <col min="2" max="2" width="39.7109375" style="87" customWidth="1"/>
    <col min="3" max="3" width="63.85546875" style="16" customWidth="1"/>
    <col min="4" max="23" width="9.42578125" style="87" hidden="1" customWidth="1" outlineLevel="1"/>
    <col min="24" max="24" width="9.42578125" style="87" customWidth="1" collapsed="1"/>
    <col min="25" max="44" width="9.42578125" style="87" customWidth="1"/>
    <col min="45" max="16384" width="11.42578125" style="87"/>
  </cols>
  <sheetData>
    <row r="1" spans="2:44" s="82" customFormat="1" ht="23.25" customHeight="1">
      <c r="B1" s="78" t="s">
        <v>54</v>
      </c>
      <c r="C1" s="94" t="s">
        <v>63</v>
      </c>
      <c r="D1" s="95"/>
      <c r="E1" s="95"/>
      <c r="F1" s="95"/>
      <c r="G1" s="95"/>
      <c r="H1" s="95"/>
      <c r="I1" s="95"/>
      <c r="J1" s="95"/>
      <c r="K1" s="96"/>
      <c r="AK1" s="37"/>
      <c r="AL1" s="83"/>
    </row>
    <row r="2" spans="2:44" s="82" customFormat="1" ht="23.25" customHeight="1">
      <c r="B2" s="78" t="s">
        <v>52</v>
      </c>
      <c r="C2" s="94" t="s">
        <v>117</v>
      </c>
      <c r="D2" s="95"/>
      <c r="E2" s="95"/>
      <c r="F2" s="95"/>
      <c r="G2" s="95"/>
      <c r="H2" s="95"/>
      <c r="I2" s="95"/>
      <c r="J2" s="95"/>
      <c r="K2" s="96"/>
      <c r="AK2" s="37"/>
    </row>
    <row r="3" spans="2:44" s="82" customFormat="1" ht="23.25" customHeight="1">
      <c r="B3" s="78" t="s">
        <v>51</v>
      </c>
      <c r="C3" s="97">
        <f ca="1">TODAY()</f>
        <v>45364</v>
      </c>
      <c r="D3" s="98"/>
      <c r="E3" s="98"/>
      <c r="F3" s="98"/>
      <c r="G3" s="98"/>
      <c r="H3" s="98"/>
      <c r="I3" s="98"/>
      <c r="J3" s="98"/>
      <c r="K3" s="98"/>
      <c r="AK3" s="37"/>
    </row>
    <row r="4" spans="2:44" s="82" customFormat="1" ht="23.25" customHeight="1">
      <c r="B4" s="78" t="s">
        <v>111</v>
      </c>
      <c r="C4" s="94" t="s">
        <v>98</v>
      </c>
      <c r="D4" s="95"/>
      <c r="E4" s="95"/>
      <c r="F4" s="95"/>
      <c r="G4" s="95"/>
      <c r="H4" s="95"/>
      <c r="I4" s="95"/>
      <c r="J4" s="95"/>
      <c r="K4" s="96"/>
    </row>
    <row r="5" spans="2:44" s="82" customFormat="1" ht="23.25" customHeight="1">
      <c r="B5" s="78" t="s">
        <v>112</v>
      </c>
      <c r="C5" s="177" t="s">
        <v>113</v>
      </c>
      <c r="D5" s="178"/>
      <c r="E5" s="178"/>
      <c r="F5" s="178"/>
      <c r="G5" s="178"/>
      <c r="H5" s="178"/>
      <c r="I5" s="178"/>
      <c r="J5" s="178"/>
      <c r="K5" s="96"/>
    </row>
    <row r="6" spans="2:44" s="82" customFormat="1" ht="23.25" customHeight="1">
      <c r="B6" s="78" t="s">
        <v>49</v>
      </c>
      <c r="C6" s="94" t="s">
        <v>61</v>
      </c>
      <c r="D6" s="95"/>
      <c r="E6" s="95"/>
      <c r="F6" s="95"/>
      <c r="G6" s="95"/>
      <c r="H6" s="95"/>
      <c r="I6" s="95"/>
      <c r="J6" s="95"/>
      <c r="K6" s="96"/>
    </row>
    <row r="7" spans="2:44" s="82" customFormat="1" ht="23.25" customHeight="1">
      <c r="B7" s="78" t="s">
        <v>48</v>
      </c>
      <c r="C7" s="94"/>
      <c r="D7" s="95"/>
      <c r="E7" s="95"/>
      <c r="F7" s="95"/>
      <c r="G7" s="95"/>
      <c r="H7" s="95"/>
      <c r="I7" s="95"/>
      <c r="J7" s="95"/>
      <c r="K7" s="96"/>
      <c r="AK7" s="37"/>
    </row>
    <row r="8" spans="2:44">
      <c r="B8" s="79"/>
      <c r="C8" s="80"/>
      <c r="D8" s="79"/>
      <c r="E8" s="79"/>
      <c r="F8" s="79"/>
      <c r="G8" s="79"/>
      <c r="H8" s="79"/>
      <c r="I8" s="79"/>
      <c r="J8" s="79"/>
      <c r="K8" s="79"/>
    </row>
    <row r="9" spans="2:44" ht="14.25" customHeight="1">
      <c r="B9" s="1"/>
      <c r="C9" s="11"/>
    </row>
    <row r="10" spans="2:44" ht="22.5" customHeight="1">
      <c r="B10" s="3"/>
      <c r="C10" s="12"/>
      <c r="D10" s="23"/>
      <c r="E10" s="2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</row>
    <row r="11" spans="2:44">
      <c r="B11" s="4" t="s">
        <v>65</v>
      </c>
      <c r="C11" s="13"/>
      <c r="D11" s="8">
        <v>32874</v>
      </c>
      <c r="E11" s="8">
        <v>33239</v>
      </c>
      <c r="F11" s="8">
        <v>33604</v>
      </c>
      <c r="G11" s="8">
        <v>33970</v>
      </c>
      <c r="H11" s="8">
        <v>34335</v>
      </c>
      <c r="I11" s="8">
        <v>34700</v>
      </c>
      <c r="J11" s="8">
        <v>35065</v>
      </c>
      <c r="K11" s="8">
        <v>35431</v>
      </c>
      <c r="L11" s="8">
        <v>35796</v>
      </c>
      <c r="M11" s="8">
        <v>36161</v>
      </c>
      <c r="N11" s="8">
        <v>36526</v>
      </c>
      <c r="O11" s="8">
        <v>36892</v>
      </c>
      <c r="P11" s="8">
        <v>37257</v>
      </c>
      <c r="Q11" s="8">
        <v>37622</v>
      </c>
      <c r="R11" s="8">
        <v>37987</v>
      </c>
      <c r="S11" s="8">
        <v>38353</v>
      </c>
      <c r="T11" s="8">
        <v>38718</v>
      </c>
      <c r="U11" s="8">
        <v>39083</v>
      </c>
      <c r="V11" s="8">
        <v>39448</v>
      </c>
      <c r="W11" s="8">
        <v>39814</v>
      </c>
      <c r="X11" s="8">
        <v>40179</v>
      </c>
      <c r="Y11" s="8">
        <v>40544</v>
      </c>
      <c r="Z11" s="8">
        <v>40909</v>
      </c>
      <c r="AA11" s="8">
        <v>41275</v>
      </c>
      <c r="AB11" s="8">
        <v>41640</v>
      </c>
      <c r="AC11" s="8">
        <v>42005</v>
      </c>
      <c r="AD11" s="8">
        <v>42370</v>
      </c>
      <c r="AE11" s="8">
        <v>42736</v>
      </c>
      <c r="AF11" s="8">
        <v>43101</v>
      </c>
      <c r="AG11" s="8">
        <v>43466</v>
      </c>
      <c r="AH11" s="8">
        <v>43831</v>
      </c>
      <c r="AI11" s="8">
        <v>44197</v>
      </c>
      <c r="AJ11" s="8">
        <v>44562</v>
      </c>
      <c r="AK11" s="8">
        <v>44927</v>
      </c>
      <c r="AL11" s="8">
        <v>45292</v>
      </c>
      <c r="AM11" s="8">
        <v>45658</v>
      </c>
      <c r="AN11" s="8">
        <v>46023</v>
      </c>
      <c r="AO11" s="8">
        <v>46388</v>
      </c>
      <c r="AP11" s="8">
        <v>46753</v>
      </c>
      <c r="AQ11" s="8">
        <v>47119</v>
      </c>
      <c r="AR11" s="8">
        <v>47484</v>
      </c>
    </row>
    <row r="12" spans="2:44" ht="37.5" customHeight="1">
      <c r="B12" s="116" t="str">
        <f>THG!B22</f>
        <v>CRF 1.A.4.a - Gewerbe, Handel, Dienstleistung (ohne Militär und Landwirtschaft)</v>
      </c>
      <c r="C12" s="14" t="s">
        <v>59</v>
      </c>
      <c r="D12" s="99">
        <f>(THG!C22)/1000</f>
        <v>65.804359290479482</v>
      </c>
      <c r="E12" s="99">
        <f>(THG!D22)/1000</f>
        <v>65.895876675577838</v>
      </c>
      <c r="F12" s="99">
        <f>(THG!E22)/1000</f>
        <v>58.452389768545849</v>
      </c>
      <c r="G12" s="99">
        <f>(THG!F22)/1000</f>
        <v>56.05750883245183</v>
      </c>
      <c r="H12" s="99">
        <f>(THG!G22)/1000</f>
        <v>51.402857737900248</v>
      </c>
      <c r="I12" s="99">
        <f>(THG!H22)/1000</f>
        <v>53.331501785511335</v>
      </c>
      <c r="J12" s="99">
        <f>(THG!I22)/1000</f>
        <v>64.037490081843799</v>
      </c>
      <c r="K12" s="99">
        <f>(THG!J22)/1000</f>
        <v>54.985144337042925</v>
      </c>
      <c r="L12" s="99">
        <f>(THG!K22)/1000</f>
        <v>53.303890272885532</v>
      </c>
      <c r="M12" s="99">
        <f>(THG!L22)/1000</f>
        <v>49.213823876185359</v>
      </c>
      <c r="N12" s="99">
        <f>(THG!M22)/1000</f>
        <v>45.495296383119147</v>
      </c>
      <c r="O12" s="99">
        <f>(THG!N22)/1000</f>
        <v>52.720320895352053</v>
      </c>
      <c r="P12" s="99">
        <f>(THG!O22)/1000</f>
        <v>49.789211679101641</v>
      </c>
      <c r="Q12" s="99">
        <f>(THG!P22)/1000</f>
        <v>36.756051091465999</v>
      </c>
      <c r="R12" s="99">
        <f>(THG!Q22)/1000</f>
        <v>36.977771617034342</v>
      </c>
      <c r="S12" s="99">
        <f>(THG!R22)/1000</f>
        <v>43.694459872649709</v>
      </c>
      <c r="T12" s="99">
        <f>(THG!S22)/1000</f>
        <v>48.193092429677122</v>
      </c>
      <c r="U12" s="99">
        <f>(THG!T22)/1000</f>
        <v>33.426605428341531</v>
      </c>
      <c r="V12" s="99">
        <f>(THG!U22)/1000</f>
        <v>38.919871050814173</v>
      </c>
      <c r="W12" s="99">
        <f>(THG!V22)/1000</f>
        <v>36.5904086335198</v>
      </c>
      <c r="X12" s="99">
        <f>(THG!W22)/1000</f>
        <v>35.521325280677331</v>
      </c>
      <c r="Y12" s="99">
        <f>(THG!X22)/1000</f>
        <v>34.787843225251009</v>
      </c>
      <c r="Z12" s="99">
        <f>(THG!Y22)/1000</f>
        <v>33.860887804025168</v>
      </c>
      <c r="AA12" s="99">
        <f>(THG!Z22)/1000</f>
        <v>37.277757688824806</v>
      </c>
      <c r="AB12" s="99">
        <f>(THG!AA22)/1000</f>
        <v>34.913976931891412</v>
      </c>
      <c r="AC12" s="99">
        <f>(THG!AB22)/1000</f>
        <v>36.316641880151103</v>
      </c>
      <c r="AD12" s="99">
        <f>(THG!AC22)/1000</f>
        <v>28.602699383349741</v>
      </c>
      <c r="AE12" s="99">
        <f>(THG!AD22)/1000</f>
        <v>29.864098996349913</v>
      </c>
      <c r="AF12" s="99">
        <f>(THG!AE22)/1000</f>
        <v>25.631099132303124</v>
      </c>
      <c r="AG12" s="99">
        <f>(THG!AF22)/1000</f>
        <v>26.015476245927914</v>
      </c>
      <c r="AH12" s="167">
        <f>(THG!AG22)/1000</f>
        <v>25.096875890740392</v>
      </c>
      <c r="AI12" s="167">
        <f>(THG!AH22)/1000</f>
        <v>25.902973153998541</v>
      </c>
      <c r="AJ12" s="167">
        <f>(THG!AI22)/1000</f>
        <v>24.196743188764842</v>
      </c>
      <c r="AK12" s="167">
        <f>(THG!AJ22)/1000</f>
        <v>22.91785560198776</v>
      </c>
      <c r="AL12" s="28"/>
      <c r="AM12" s="28"/>
      <c r="AN12" s="28"/>
      <c r="AO12" s="28"/>
      <c r="AP12" s="28"/>
      <c r="AQ12" s="28"/>
      <c r="AR12" s="28"/>
    </row>
    <row r="13" spans="2:44" ht="18.75" customHeight="1">
      <c r="B13" s="117" t="str">
        <f>THG!B23</f>
        <v>CRF 1.A.4.b - Haushalte</v>
      </c>
      <c r="C13" s="88" t="s">
        <v>59</v>
      </c>
      <c r="D13" s="100">
        <f>(THG!C23)/1000</f>
        <v>132.10231654422833</v>
      </c>
      <c r="E13" s="100">
        <f>(THG!D23)/1000</f>
        <v>133.88461210340961</v>
      </c>
      <c r="F13" s="100">
        <f>(THG!E23)/1000</f>
        <v>125.2585463138614</v>
      </c>
      <c r="G13" s="100">
        <f>(THG!F23)/1000</f>
        <v>135.69524086687997</v>
      </c>
      <c r="H13" s="100">
        <f>(THG!G23)/1000</f>
        <v>129.9893058758791</v>
      </c>
      <c r="I13" s="100">
        <f>(THG!H23)/1000</f>
        <v>130.35935315315874</v>
      </c>
      <c r="J13" s="100">
        <f>(THG!I23)/1000</f>
        <v>143.7030107358685</v>
      </c>
      <c r="K13" s="100">
        <f>(THG!J23)/1000</f>
        <v>139.63244011780876</v>
      </c>
      <c r="L13" s="100">
        <f>(THG!K23)/1000</f>
        <v>133.15925587785992</v>
      </c>
      <c r="M13" s="100">
        <f>(THG!L23)/1000</f>
        <v>121.01555126743617</v>
      </c>
      <c r="N13" s="100">
        <f>(THG!M23)/1000</f>
        <v>118.96269566393808</v>
      </c>
      <c r="O13" s="100">
        <f>(THG!N23)/1000</f>
        <v>132.44870042528751</v>
      </c>
      <c r="P13" s="100">
        <f>(THG!O23)/1000</f>
        <v>122.34468322713421</v>
      </c>
      <c r="Q13" s="100">
        <f>(THG!P23)/1000</f>
        <v>122.62298470507884</v>
      </c>
      <c r="R13" s="100">
        <f>(THG!Q23)/1000</f>
        <v>114.50883207497807</v>
      </c>
      <c r="S13" s="100">
        <f>(THG!R23)/1000</f>
        <v>111.86807835621116</v>
      </c>
      <c r="T13" s="100">
        <f>(THG!S23)/1000</f>
        <v>113.94245241281178</v>
      </c>
      <c r="U13" s="100">
        <f>(THG!T23)/1000</f>
        <v>87.292032290224697</v>
      </c>
      <c r="V13" s="100">
        <f>(THG!U23)/1000</f>
        <v>106.96865819970786</v>
      </c>
      <c r="W13" s="100">
        <f>(THG!V23)/1000</f>
        <v>99.194258992308008</v>
      </c>
      <c r="X13" s="100">
        <f>(THG!W23)/1000</f>
        <v>106.0636414148877</v>
      </c>
      <c r="Y13" s="100">
        <f>(THG!X23)/1000</f>
        <v>88.628073960360155</v>
      </c>
      <c r="Z13" s="100">
        <f>(THG!Y23)/1000</f>
        <v>95.482076748569156</v>
      </c>
      <c r="AA13" s="100">
        <f>(THG!Z23)/1000</f>
        <v>100.77366297116238</v>
      </c>
      <c r="AB13" s="100">
        <f>(THG!AA23)/1000</f>
        <v>84.385411281257817</v>
      </c>
      <c r="AC13" s="100">
        <f>(THG!AB23)/1000</f>
        <v>88.95323510501791</v>
      </c>
      <c r="AD13" s="100">
        <f>(THG!AC23)/1000</f>
        <v>91.915553249211271</v>
      </c>
      <c r="AE13" s="100">
        <f>(THG!AD23)/1000</f>
        <v>90.468834764775949</v>
      </c>
      <c r="AF13" s="100">
        <f>(THG!AE23)/1000</f>
        <v>89.774046414684477</v>
      </c>
      <c r="AG13" s="100">
        <f>(THG!AF23)/1000</f>
        <v>95.420043400687305</v>
      </c>
      <c r="AH13" s="168">
        <f>(THG!AG23)/1000</f>
        <v>96.666276593148339</v>
      </c>
      <c r="AI13" s="168">
        <f>(THG!AH23)/1000</f>
        <v>92.469505913782442</v>
      </c>
      <c r="AJ13" s="168">
        <f>(THG!AI23)/1000</f>
        <v>85.502403305384448</v>
      </c>
      <c r="AK13" s="168">
        <f>(THG!AJ23)/1000</f>
        <v>78.452761826826588</v>
      </c>
      <c r="AL13" s="90"/>
      <c r="AM13" s="90"/>
      <c r="AN13" s="90"/>
      <c r="AO13" s="90"/>
      <c r="AP13" s="90"/>
      <c r="AQ13" s="90"/>
      <c r="AR13" s="90"/>
    </row>
    <row r="14" spans="2:44" ht="18.75" customHeight="1">
      <c r="B14" s="118" t="str">
        <f>THG!B24</f>
        <v>CRF 1.A.5 - Militär</v>
      </c>
      <c r="C14" s="101" t="s">
        <v>59</v>
      </c>
      <c r="D14" s="99">
        <f>(THG!C24)/1000</f>
        <v>12.131719174933584</v>
      </c>
      <c r="E14" s="99">
        <f>(THG!D24)/1000</f>
        <v>8.6516196480997518</v>
      </c>
      <c r="F14" s="99">
        <f>(THG!E24)/1000</f>
        <v>6.5649845839855701</v>
      </c>
      <c r="G14" s="99">
        <f>(THG!F24)/1000</f>
        <v>5.2519442010718365</v>
      </c>
      <c r="H14" s="99">
        <f>(THG!G24)/1000</f>
        <v>4.8312058815559791</v>
      </c>
      <c r="I14" s="99">
        <f>(THG!H24)/1000</f>
        <v>4.0225966414797929</v>
      </c>
      <c r="J14" s="99">
        <f>(THG!I24)/1000</f>
        <v>3.1462620459968922</v>
      </c>
      <c r="K14" s="99">
        <f>(THG!J24)/1000</f>
        <v>3.0385499967641163</v>
      </c>
      <c r="L14" s="99">
        <f>(THG!K24)/1000</f>
        <v>3.0486681192469254</v>
      </c>
      <c r="M14" s="99">
        <f>(THG!L24)/1000</f>
        <v>2.6021784922695326</v>
      </c>
      <c r="N14" s="99">
        <f>(THG!M24)/1000</f>
        <v>2.3315509109823411</v>
      </c>
      <c r="O14" s="99">
        <f>(THG!N24)/1000</f>
        <v>1.9105008265822425</v>
      </c>
      <c r="P14" s="99">
        <f>(THG!O24)/1000</f>
        <v>1.946998331282626</v>
      </c>
      <c r="Q14" s="99">
        <f>(THG!P24)/1000</f>
        <v>2.0243383851987997</v>
      </c>
      <c r="R14" s="99">
        <f>(THG!Q24)/1000</f>
        <v>1.7371218912006945</v>
      </c>
      <c r="S14" s="99">
        <f>(THG!R24)/1000</f>
        <v>1.7677650824420725</v>
      </c>
      <c r="T14" s="99">
        <f>(THG!S24)/1000</f>
        <v>1.611161584576007</v>
      </c>
      <c r="U14" s="99">
        <f>(THG!T24)/1000</f>
        <v>1.3357014128110793</v>
      </c>
      <c r="V14" s="99">
        <f>(THG!U24)/1000</f>
        <v>1.3606705717955714</v>
      </c>
      <c r="W14" s="99">
        <f>(THG!V24)/1000</f>
        <v>1.3859971307602945</v>
      </c>
      <c r="X14" s="99">
        <f>(THG!W24)/1000</f>
        <v>1.3435469572962815</v>
      </c>
      <c r="Y14" s="99">
        <f>(THG!X24)/1000</f>
        <v>1.2425220286894429</v>
      </c>
      <c r="Z14" s="99">
        <f>(THG!Y24)/1000</f>
        <v>1.0314613283629663</v>
      </c>
      <c r="AA14" s="99">
        <f>(THG!Z24)/1000</f>
        <v>1.0707718735613208</v>
      </c>
      <c r="AB14" s="99">
        <f>(THG!AA24)/1000</f>
        <v>1.0025202784107352</v>
      </c>
      <c r="AC14" s="99">
        <f>(THG!AB24)/1000</f>
        <v>0.99467972847616837</v>
      </c>
      <c r="AD14" s="99">
        <f>(THG!AC24)/1000</f>
        <v>1.0320877059708664</v>
      </c>
      <c r="AE14" s="99">
        <f>(THG!AD24)/1000</f>
        <v>0.85095101017863539</v>
      </c>
      <c r="AF14" s="99">
        <f>(THG!AE24)/1000</f>
        <v>0.75912941084175178</v>
      </c>
      <c r="AG14" s="99">
        <f>(THG!AF24)/1000</f>
        <v>0.92185507497525654</v>
      </c>
      <c r="AH14" s="167">
        <f>(THG!AG24)/1000</f>
        <v>0.78855269743522072</v>
      </c>
      <c r="AI14" s="167">
        <f>(THG!AH24)/1000</f>
        <v>0.98216333879591777</v>
      </c>
      <c r="AJ14" s="167">
        <f>(THG!AI24)/1000</f>
        <v>0.84442654798791505</v>
      </c>
      <c r="AK14" s="167">
        <f>(THG!AJ24)/1000</f>
        <v>0.84844975054793681</v>
      </c>
      <c r="AL14" s="28"/>
      <c r="AM14" s="28"/>
      <c r="AN14" s="28"/>
      <c r="AO14" s="28"/>
      <c r="AP14" s="28"/>
      <c r="AQ14" s="28"/>
      <c r="AR14" s="28"/>
    </row>
    <row r="15" spans="2:44" ht="18.75" customHeight="1">
      <c r="B15" s="5" t="str">
        <f>THG!B21</f>
        <v>3 - Gebäude</v>
      </c>
      <c r="C15" s="19" t="s">
        <v>59</v>
      </c>
      <c r="D15" s="20">
        <f>(THG!C21)/1000</f>
        <v>210.03839500964139</v>
      </c>
      <c r="E15" s="20">
        <f>(THG!D21)/1000</f>
        <v>208.4321084270872</v>
      </c>
      <c r="F15" s="20">
        <f>(THG!E21)/1000</f>
        <v>190.27592066639284</v>
      </c>
      <c r="G15" s="20">
        <f>(THG!F21)/1000</f>
        <v>197.00469390040362</v>
      </c>
      <c r="H15" s="20">
        <f>(THG!G21)/1000</f>
        <v>186.22336949533533</v>
      </c>
      <c r="I15" s="20">
        <f>(THG!H21)/1000</f>
        <v>187.71345158014984</v>
      </c>
      <c r="J15" s="20">
        <f>(THG!I21)/1000</f>
        <v>210.88676286370921</v>
      </c>
      <c r="K15" s="20">
        <f>(THG!J21)/1000</f>
        <v>197.6561344516158</v>
      </c>
      <c r="L15" s="20">
        <f>(THG!K21)/1000</f>
        <v>189.51181426999239</v>
      </c>
      <c r="M15" s="20">
        <f>(THG!L21)/1000</f>
        <v>172.83155363589105</v>
      </c>
      <c r="N15" s="20">
        <f>(THG!M21)/1000</f>
        <v>166.78954295803956</v>
      </c>
      <c r="O15" s="20">
        <f>(THG!N21)/1000</f>
        <v>187.07952214722181</v>
      </c>
      <c r="P15" s="20">
        <f>(THG!O21)/1000</f>
        <v>174.0808932375185</v>
      </c>
      <c r="Q15" s="20">
        <f>(THG!P21)/1000</f>
        <v>161.40337418174363</v>
      </c>
      <c r="R15" s="20">
        <f>(THG!Q21)/1000</f>
        <v>153.22372558321308</v>
      </c>
      <c r="S15" s="20">
        <f>(THG!R21)/1000</f>
        <v>157.33030331130297</v>
      </c>
      <c r="T15" s="20">
        <f>(THG!S21)/1000</f>
        <v>163.74670642706491</v>
      </c>
      <c r="U15" s="20">
        <f>(THG!T21)/1000</f>
        <v>122.0543391313773</v>
      </c>
      <c r="V15" s="20">
        <f>(THG!U21)/1000</f>
        <v>147.24919982231759</v>
      </c>
      <c r="W15" s="20">
        <f>(THG!V21)/1000</f>
        <v>137.17066475658808</v>
      </c>
      <c r="X15" s="20">
        <f>(THG!W21)/1000</f>
        <v>142.92851365286131</v>
      </c>
      <c r="Y15" s="20">
        <f>(THG!X21)/1000</f>
        <v>124.65843921430061</v>
      </c>
      <c r="Z15" s="20">
        <f>(THG!Y21)/1000</f>
        <v>130.37442588095729</v>
      </c>
      <c r="AA15" s="20">
        <f>(THG!Z21)/1000</f>
        <v>139.12219253354851</v>
      </c>
      <c r="AB15" s="20">
        <f>(THG!AA21)/1000</f>
        <v>120.30190849155996</v>
      </c>
      <c r="AC15" s="20">
        <f>(THG!AB21)/1000</f>
        <v>126.26455671364519</v>
      </c>
      <c r="AD15" s="20">
        <f>(THG!AC21)/1000</f>
        <v>121.55034033853188</v>
      </c>
      <c r="AE15" s="20">
        <f>(THG!AD21)/1000</f>
        <v>121.18388477130449</v>
      </c>
      <c r="AF15" s="20">
        <f>(THG!AE21)/1000</f>
        <v>116.16427495782935</v>
      </c>
      <c r="AG15" s="20">
        <f>(THG!AF21)/1000</f>
        <v>122.35737472159049</v>
      </c>
      <c r="AH15" s="160">
        <f>(THG!AG21)/1000</f>
        <v>122.55170518132397</v>
      </c>
      <c r="AI15" s="160">
        <f>(THG!AH21)/1000</f>
        <v>119.3546424065769</v>
      </c>
      <c r="AJ15" s="160">
        <f>(THG!AI21)/1000</f>
        <v>110.5435730421372</v>
      </c>
      <c r="AK15" s="160">
        <f>(THG!AJ21)/1000</f>
        <v>102.21906717936228</v>
      </c>
      <c r="AL15" s="26"/>
      <c r="AM15" s="26"/>
      <c r="AN15" s="26"/>
      <c r="AO15" s="26"/>
      <c r="AP15" s="26"/>
      <c r="AQ15" s="26"/>
      <c r="AR15" s="26"/>
    </row>
    <row r="16" spans="2:44" ht="18.75" customHeight="1">
      <c r="B16" s="89" t="s">
        <v>114</v>
      </c>
      <c r="C16" s="88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100">
        <f>'THG kurz'!Z37/1000</f>
        <v>0.58524799999999988</v>
      </c>
      <c r="AB16" s="100">
        <f>'THG kurz'!AA37/1000</f>
        <v>0.516181</v>
      </c>
      <c r="AC16" s="100">
        <f>'THG kurz'!AB37/1000</f>
        <v>0.53094799999999998</v>
      </c>
      <c r="AD16" s="100">
        <f>'THG kurz'!AC37/1000</f>
        <v>0.54442800000000002</v>
      </c>
      <c r="AE16" s="100">
        <f>'THG kurz'!AD37/1000</f>
        <v>0.55857999999999997</v>
      </c>
      <c r="AF16" s="100">
        <f>'THG kurz'!AE37/1000</f>
        <v>0.52882099999999987</v>
      </c>
      <c r="AG16" s="100">
        <f>'THG kurz'!AF37/1000</f>
        <v>0.54612099999999997</v>
      </c>
      <c r="AH16" s="168">
        <f>'THG kurz'!AG37/1000</f>
        <v>0.51831381999999993</v>
      </c>
      <c r="AI16" s="168">
        <f>'THG kurz'!AH37/1000</f>
        <v>0.58025822400000004</v>
      </c>
      <c r="AJ16" s="168">
        <f>'THG kurz'!AI37/1000</f>
        <v>0.54047900000000004</v>
      </c>
      <c r="AK16" s="168"/>
      <c r="AL16" s="90"/>
      <c r="AM16" s="90"/>
      <c r="AN16" s="90"/>
      <c r="AO16" s="90"/>
      <c r="AP16" s="90"/>
      <c r="AQ16" s="90"/>
      <c r="AR16" s="90"/>
    </row>
    <row r="17" spans="2:44" ht="18.75" customHeight="1">
      <c r="B17" s="34" t="s">
        <v>9</v>
      </c>
      <c r="C17" s="35" t="str">
        <f>'Daten Zielpfadgrafik'!C23</f>
        <v>aktueller Zielpfad**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0">
        <f>'Daten Zielpfadgrafik'!AH23</f>
        <v>118</v>
      </c>
      <c r="AI17" s="20">
        <f>'Daten Zielpfadgrafik'!AI23</f>
        <v>113</v>
      </c>
      <c r="AJ17" s="20">
        <f>'Daten Zielpfadgrafik'!AJ23</f>
        <v>107.44154968536468</v>
      </c>
      <c r="AK17" s="20">
        <f>'Daten Zielpfadgrafik'!AK23</f>
        <v>101.05379676576811</v>
      </c>
      <c r="AL17" s="20">
        <f>'Daten Zielpfadgrafik'!AL23</f>
        <v>95.887329563826086</v>
      </c>
      <c r="AM17" s="20">
        <f>'Daten Zielpfadgrafik'!AM23</f>
        <v>90.887329563826086</v>
      </c>
      <c r="AN17" s="20">
        <f>'Daten Zielpfadgrafik'!AN23</f>
        <v>85.887329563826086</v>
      </c>
      <c r="AO17" s="20">
        <f>'Daten Zielpfadgrafik'!AO23</f>
        <v>80.887329563826086</v>
      </c>
      <c r="AP17" s="20">
        <f>'Daten Zielpfadgrafik'!AP23</f>
        <v>75.887329563826086</v>
      </c>
      <c r="AQ17" s="20">
        <f>'Daten Zielpfadgrafik'!AQ23</f>
        <v>70.887329563826086</v>
      </c>
      <c r="AR17" s="20">
        <f>'Daten Zielpfadgrafik'!AR23</f>
        <v>65.887329563826086</v>
      </c>
    </row>
    <row r="18" spans="2:44" ht="14.25" customHeight="1">
      <c r="B18" s="7"/>
      <c r="C18" s="15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81603-5256-45B9-9068-5F45971D23FD}">
  <sheetPr>
    <tabColor theme="6"/>
    <pageSetUpPr fitToPage="1"/>
  </sheetPr>
  <dimension ref="A1:X35"/>
  <sheetViews>
    <sheetView showGridLines="0" zoomScale="130" zoomScaleNormal="130" zoomScaleSheetLayoutView="110" workbookViewId="0">
      <selection activeCell="H33" sqref="H33"/>
    </sheetView>
  </sheetViews>
  <sheetFormatPr baseColWidth="10" defaultColWidth="11.42578125" defaultRowHeight="12.75"/>
  <cols>
    <col min="1" max="1" width="5.7109375" style="40" customWidth="1"/>
    <col min="2" max="2" width="4.28515625" style="40" customWidth="1"/>
    <col min="3" max="3" width="1.7109375" style="40" customWidth="1"/>
    <col min="4" max="4" width="14" style="40" customWidth="1"/>
    <col min="5" max="5" width="1.7109375" style="40" customWidth="1"/>
    <col min="6" max="6" width="14" style="40" customWidth="1"/>
    <col min="7" max="7" width="1.7109375" style="40" customWidth="1"/>
    <col min="8" max="8" width="14" style="40" customWidth="1"/>
    <col min="9" max="9" width="1.7109375" style="40" customWidth="1"/>
    <col min="10" max="10" width="14" style="40" customWidth="1"/>
    <col min="11" max="11" width="1.7109375" style="40" customWidth="1"/>
    <col min="12" max="12" width="14" style="40" customWidth="1"/>
    <col min="13" max="13" width="3.140625" style="40" customWidth="1"/>
    <col min="14" max="14" width="1.42578125" style="40" customWidth="1"/>
    <col min="15" max="15" width="15.140625" style="40" customWidth="1"/>
    <col min="16" max="16" width="2.5703125" style="41" customWidth="1"/>
    <col min="17" max="19" width="11.7109375" style="41" customWidth="1"/>
    <col min="20" max="20" width="4" style="41" customWidth="1"/>
    <col min="21" max="22" width="11.7109375" style="41" customWidth="1"/>
    <col min="23" max="23" width="19.140625" style="41" customWidth="1"/>
    <col min="24" max="24" width="2.5703125" style="41" customWidth="1"/>
    <col min="25" max="16384" width="11.42578125" style="41"/>
  </cols>
  <sheetData>
    <row r="1" spans="1:24" ht="20.25" customHeight="1">
      <c r="A1" s="39"/>
    </row>
    <row r="2" spans="1:24" ht="20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P2" s="194" t="s">
        <v>58</v>
      </c>
      <c r="Q2" s="195"/>
      <c r="R2" s="195"/>
      <c r="S2" s="195"/>
      <c r="T2" s="195"/>
      <c r="U2" s="195"/>
      <c r="V2" s="195"/>
      <c r="W2" s="195"/>
      <c r="X2" s="196"/>
    </row>
    <row r="3" spans="1:24" ht="18.7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P3" s="44"/>
      <c r="Q3" s="45"/>
      <c r="R3" s="46"/>
      <c r="S3" s="45"/>
      <c r="T3" s="45"/>
      <c r="U3" s="46"/>
      <c r="V3" s="45"/>
      <c r="W3" s="45"/>
      <c r="X3" s="47"/>
    </row>
    <row r="4" spans="1:24" ht="15.9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P4" s="44"/>
      <c r="Q4" s="45"/>
      <c r="R4" s="45"/>
      <c r="S4" s="45"/>
      <c r="T4" s="45"/>
      <c r="U4" s="45"/>
      <c r="V4" s="45"/>
      <c r="W4" s="45"/>
      <c r="X4" s="47"/>
    </row>
    <row r="5" spans="1:24" ht="7.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P5" s="49"/>
      <c r="Q5" s="50"/>
      <c r="R5" s="50"/>
      <c r="S5" s="50"/>
      <c r="T5" s="50"/>
      <c r="U5" s="50"/>
      <c r="V5" s="50"/>
      <c r="W5" s="50"/>
      <c r="X5" s="51"/>
    </row>
    <row r="6" spans="1:24" ht="16.5" customHeight="1">
      <c r="B6" s="52"/>
      <c r="P6" s="49"/>
      <c r="Q6" s="50"/>
      <c r="R6" s="50"/>
      <c r="S6" s="50"/>
      <c r="T6" s="50"/>
      <c r="U6" s="50"/>
      <c r="V6" s="50"/>
      <c r="W6" s="50"/>
      <c r="X6" s="51"/>
    </row>
    <row r="7" spans="1:24" ht="16.5" customHeight="1">
      <c r="B7" s="52"/>
      <c r="P7" s="49"/>
      <c r="Q7" s="50"/>
      <c r="R7" s="50"/>
      <c r="S7" s="50"/>
      <c r="T7" s="50"/>
      <c r="U7" s="50"/>
      <c r="V7" s="50"/>
      <c r="W7" s="50"/>
      <c r="X7" s="51"/>
    </row>
    <row r="8" spans="1:24" ht="16.5" customHeight="1">
      <c r="B8" s="52"/>
      <c r="P8" s="49"/>
      <c r="Q8" s="50"/>
      <c r="R8" s="50"/>
      <c r="S8" s="50"/>
      <c r="T8" s="50"/>
      <c r="U8" s="50"/>
      <c r="V8" s="50"/>
      <c r="W8" s="50"/>
      <c r="X8" s="51"/>
    </row>
    <row r="9" spans="1:24" ht="16.5" customHeight="1">
      <c r="B9" s="52"/>
      <c r="P9" s="49"/>
      <c r="Q9" s="50"/>
      <c r="R9" s="50"/>
      <c r="S9" s="50"/>
      <c r="T9" s="50"/>
      <c r="U9" s="50"/>
      <c r="V9" s="50"/>
      <c r="W9" s="50"/>
      <c r="X9" s="51"/>
    </row>
    <row r="10" spans="1:24" ht="16.5" customHeight="1">
      <c r="B10" s="52"/>
      <c r="P10" s="49"/>
      <c r="Q10" s="50"/>
      <c r="R10" s="50"/>
      <c r="S10" s="50"/>
      <c r="T10" s="50"/>
      <c r="U10" s="50"/>
      <c r="V10" s="50"/>
      <c r="W10" s="50"/>
      <c r="X10" s="51"/>
    </row>
    <row r="11" spans="1:24" ht="16.5" customHeight="1">
      <c r="B11" s="52"/>
      <c r="P11" s="49"/>
      <c r="Q11" s="53" t="s">
        <v>57</v>
      </c>
      <c r="R11" s="50"/>
      <c r="S11" s="50"/>
      <c r="T11" s="50"/>
      <c r="U11" s="50"/>
      <c r="V11" s="50"/>
      <c r="W11" s="50"/>
      <c r="X11" s="51"/>
    </row>
    <row r="12" spans="1:24" ht="16.5" customHeight="1">
      <c r="B12" s="52"/>
      <c r="P12" s="49"/>
      <c r="Q12" s="50"/>
      <c r="R12" s="50"/>
      <c r="S12" s="50"/>
      <c r="T12" s="50"/>
      <c r="U12" s="50"/>
      <c r="V12" s="50"/>
      <c r="W12" s="50"/>
      <c r="X12" s="51"/>
    </row>
    <row r="13" spans="1:24" ht="17.25" customHeight="1">
      <c r="B13" s="52"/>
      <c r="P13" s="49"/>
      <c r="Q13" s="53" t="s">
        <v>56</v>
      </c>
      <c r="R13" s="50"/>
      <c r="S13" s="50"/>
      <c r="T13" s="50"/>
      <c r="U13" s="50"/>
      <c r="V13" s="50"/>
      <c r="W13" s="50"/>
      <c r="X13" s="51"/>
    </row>
    <row r="14" spans="1:24" ht="16.5" customHeight="1">
      <c r="B14" s="52"/>
      <c r="P14" s="49"/>
      <c r="Q14" s="50"/>
      <c r="R14" s="50"/>
      <c r="S14" s="50"/>
      <c r="T14" s="50"/>
      <c r="U14" s="50"/>
      <c r="V14" s="50"/>
      <c r="W14" s="50"/>
      <c r="X14" s="51"/>
    </row>
    <row r="15" spans="1:24" ht="16.5" customHeight="1">
      <c r="A15" s="54"/>
      <c r="B15" s="55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49"/>
      <c r="Q15" s="50"/>
      <c r="R15" s="53" t="s">
        <v>55</v>
      </c>
      <c r="S15" s="50"/>
      <c r="T15" s="50"/>
      <c r="U15" s="53" t="s">
        <v>55</v>
      </c>
      <c r="V15" s="50"/>
      <c r="W15" s="50"/>
      <c r="X15" s="51"/>
    </row>
    <row r="16" spans="1:24" ht="16.5" customHeight="1">
      <c r="A16" s="54"/>
      <c r="B16" s="5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49"/>
      <c r="Q16" s="50"/>
      <c r="R16" s="50"/>
      <c r="S16" s="50"/>
      <c r="T16" s="50"/>
      <c r="U16" s="50"/>
      <c r="V16" s="50"/>
      <c r="W16" s="50"/>
      <c r="X16" s="51"/>
    </row>
    <row r="17" spans="1:24" ht="16.5" customHeight="1">
      <c r="A17" s="54"/>
      <c r="B17" s="55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49"/>
      <c r="Q17" s="50"/>
      <c r="R17" s="50"/>
      <c r="S17" s="50"/>
      <c r="T17" s="50"/>
      <c r="U17" s="50"/>
      <c r="V17" s="50"/>
      <c r="W17" s="50"/>
      <c r="X17" s="51"/>
    </row>
    <row r="18" spans="1:24" ht="22.5" customHeight="1">
      <c r="A18" s="54"/>
      <c r="B18" s="55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49"/>
      <c r="Q18" s="50"/>
      <c r="R18" s="50"/>
      <c r="S18" s="50"/>
      <c r="T18" s="50"/>
      <c r="U18" s="50"/>
      <c r="V18" s="50"/>
      <c r="W18" s="50"/>
      <c r="X18" s="51"/>
    </row>
    <row r="19" spans="1:24" ht="87" customHeight="1">
      <c r="A19" s="56"/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4"/>
      <c r="O19" s="54"/>
      <c r="P19" s="58"/>
      <c r="Q19" s="59"/>
      <c r="R19" s="59"/>
      <c r="S19" s="59"/>
      <c r="T19" s="59"/>
      <c r="U19" s="59"/>
      <c r="V19" s="59"/>
      <c r="W19" s="59"/>
      <c r="X19" s="60"/>
    </row>
    <row r="20" spans="1:24" ht="9" customHeight="1">
      <c r="A20" s="56"/>
      <c r="B20" s="57"/>
      <c r="C20" s="56"/>
      <c r="D20" s="197"/>
      <c r="E20" s="56"/>
      <c r="F20" s="197"/>
      <c r="G20" s="56"/>
      <c r="H20" s="197"/>
      <c r="I20" s="56"/>
      <c r="J20" s="197"/>
      <c r="K20" s="56"/>
      <c r="L20" s="197"/>
      <c r="M20" s="56"/>
      <c r="N20" s="54"/>
      <c r="O20" s="54"/>
    </row>
    <row r="21" spans="1:24" ht="11.25" customHeight="1">
      <c r="A21" s="56"/>
      <c r="B21" s="57"/>
      <c r="C21" s="56"/>
      <c r="D21" s="197"/>
      <c r="E21" s="56"/>
      <c r="F21" s="197"/>
      <c r="G21" s="56"/>
      <c r="H21" s="197"/>
      <c r="I21" s="56"/>
      <c r="J21" s="197"/>
      <c r="K21" s="56"/>
      <c r="L21" s="197"/>
      <c r="M21" s="56"/>
      <c r="N21" s="54"/>
      <c r="O21" s="54"/>
    </row>
    <row r="22" spans="1:24" ht="3.75" customHeight="1">
      <c r="A22" s="56"/>
      <c r="B22" s="57"/>
      <c r="C22" s="56"/>
      <c r="D22" s="92"/>
      <c r="E22" s="56"/>
      <c r="F22" s="92"/>
      <c r="G22" s="56"/>
      <c r="H22" s="92"/>
      <c r="I22" s="56"/>
      <c r="J22" s="92"/>
      <c r="K22" s="56"/>
      <c r="L22" s="92"/>
      <c r="M22" s="56"/>
      <c r="N22" s="54"/>
      <c r="O22" s="54"/>
    </row>
    <row r="23" spans="1:24" ht="9" customHeight="1">
      <c r="A23" s="56"/>
      <c r="B23" s="57"/>
      <c r="C23" s="56"/>
      <c r="D23" s="197"/>
      <c r="E23" s="56"/>
      <c r="F23" s="197"/>
      <c r="G23" s="56"/>
      <c r="H23" s="197"/>
      <c r="I23" s="56"/>
      <c r="J23" s="197"/>
      <c r="K23" s="56"/>
      <c r="L23" s="197"/>
      <c r="M23" s="56"/>
      <c r="N23" s="54"/>
      <c r="O23" s="54"/>
    </row>
    <row r="24" spans="1:24" ht="9" customHeight="1">
      <c r="A24" s="56"/>
      <c r="B24" s="57"/>
      <c r="C24" s="56"/>
      <c r="D24" s="197"/>
      <c r="E24" s="56"/>
      <c r="F24" s="197"/>
      <c r="G24" s="56"/>
      <c r="H24" s="197"/>
      <c r="I24" s="56"/>
      <c r="J24" s="197"/>
      <c r="K24" s="56"/>
      <c r="L24" s="197"/>
      <c r="M24" s="56"/>
      <c r="N24" s="54"/>
      <c r="O24" s="54"/>
    </row>
    <row r="25" spans="1:24" ht="16.5" customHeight="1">
      <c r="A25" s="54"/>
      <c r="B25" s="55"/>
      <c r="C25" s="62"/>
      <c r="D25" s="62"/>
      <c r="E25" s="62"/>
      <c r="F25" s="62"/>
      <c r="G25" s="62"/>
      <c r="H25" s="62"/>
      <c r="I25" s="62"/>
      <c r="J25" s="62"/>
      <c r="K25" s="62"/>
      <c r="L25" s="54"/>
      <c r="M25" s="54"/>
      <c r="N25" s="54"/>
      <c r="O25" s="54"/>
    </row>
    <row r="26" spans="1:24" ht="21.7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24" ht="6.7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24" ht="6" customHeight="1">
      <c r="A28" s="63"/>
      <c r="B28" s="63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1:24" ht="4.5" customHeight="1">
      <c r="A29" s="63"/>
      <c r="B29" s="63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1:24" ht="6" customHeight="1">
      <c r="A30" s="63"/>
      <c r="B30" s="63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24" ht="6.7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24" ht="4.5" customHeight="1">
      <c r="A32" s="54"/>
      <c r="B32" s="54"/>
      <c r="C32" s="54"/>
      <c r="D32" s="54"/>
      <c r="E32" s="54"/>
      <c r="F32" s="54"/>
      <c r="G32" s="65"/>
      <c r="H32" s="65"/>
      <c r="I32" s="65"/>
      <c r="J32" s="65"/>
      <c r="K32" s="65"/>
      <c r="L32" s="54"/>
      <c r="M32" s="54"/>
      <c r="N32" s="54"/>
      <c r="O32" s="54"/>
    </row>
    <row r="33" spans="1:15" ht="18" customHeight="1">
      <c r="A33" s="66"/>
      <c r="B33" s="66"/>
      <c r="C33" s="66"/>
      <c r="D33" s="66"/>
      <c r="E33" s="66"/>
      <c r="F33" s="65"/>
      <c r="G33" s="65"/>
      <c r="H33" s="65"/>
      <c r="I33" s="65"/>
      <c r="J33" s="65"/>
      <c r="K33" s="65"/>
      <c r="L33" s="54"/>
      <c r="M33" s="54"/>
      <c r="N33" s="54"/>
      <c r="O33" s="54"/>
    </row>
    <row r="34" spans="1:15">
      <c r="A34" s="66"/>
      <c r="B34" s="66"/>
      <c r="C34" s="66"/>
      <c r="D34" s="66"/>
      <c r="E34" s="66"/>
      <c r="F34" s="65"/>
      <c r="G34" s="65"/>
      <c r="H34" s="65"/>
      <c r="I34" s="65"/>
      <c r="J34" s="65"/>
      <c r="K34" s="65"/>
      <c r="L34" s="54"/>
      <c r="M34" s="54"/>
      <c r="N34" s="54"/>
      <c r="O34" s="54"/>
    </row>
    <row r="35" spans="1:15">
      <c r="A35" s="66"/>
      <c r="B35" s="66"/>
      <c r="C35" s="66"/>
      <c r="D35" s="66"/>
      <c r="E35" s="66"/>
      <c r="F35" s="65"/>
      <c r="G35" s="65"/>
      <c r="H35" s="65"/>
      <c r="I35" s="65"/>
      <c r="J35" s="65"/>
      <c r="K35" s="65"/>
      <c r="L35" s="54"/>
      <c r="M35" s="54"/>
      <c r="N35" s="54"/>
      <c r="O35" s="54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5F966-5D90-49DE-9432-01BBF20F4DC6}">
  <sheetPr>
    <tabColor theme="5"/>
  </sheetPr>
  <dimension ref="B1:AR18"/>
  <sheetViews>
    <sheetView showGridLines="0" zoomScale="85" zoomScaleNormal="85" zoomScalePageLayoutView="150" workbookViewId="0">
      <pane xSplit="3" ySplit="10" topLeftCell="D11" activePane="bottomRight" state="frozen"/>
      <selection activeCell="B20" sqref="B20"/>
      <selection pane="topRight" activeCell="B20" sqref="B20"/>
      <selection pane="bottomLeft" activeCell="B20" sqref="B20"/>
      <selection pane="bottomRight"/>
    </sheetView>
  </sheetViews>
  <sheetFormatPr baseColWidth="10" defaultColWidth="11.42578125" defaultRowHeight="15" outlineLevelCol="1"/>
  <cols>
    <col min="1" max="1" width="5.42578125" style="87" customWidth="1"/>
    <col min="2" max="2" width="39.7109375" style="87" customWidth="1"/>
    <col min="3" max="3" width="63.85546875" style="16" customWidth="1"/>
    <col min="4" max="23" width="9.42578125" style="87" hidden="1" customWidth="1" outlineLevel="1"/>
    <col min="24" max="24" width="9.42578125" style="87" customWidth="1" collapsed="1"/>
    <col min="25" max="44" width="9.42578125" style="87" customWidth="1"/>
    <col min="45" max="16384" width="11.42578125" style="87"/>
  </cols>
  <sheetData>
    <row r="1" spans="2:44" s="82" customFormat="1" ht="23.25" customHeight="1">
      <c r="B1" s="78" t="s">
        <v>54</v>
      </c>
      <c r="C1" s="94" t="s">
        <v>63</v>
      </c>
      <c r="D1" s="95"/>
      <c r="E1" s="95"/>
      <c r="F1" s="95"/>
      <c r="G1" s="95"/>
      <c r="H1" s="95"/>
      <c r="I1" s="95"/>
      <c r="J1" s="95"/>
      <c r="K1" s="96"/>
      <c r="AK1" s="37"/>
      <c r="AL1" s="83"/>
    </row>
    <row r="2" spans="2:44" s="82" customFormat="1" ht="23.25" customHeight="1">
      <c r="B2" s="78" t="s">
        <v>52</v>
      </c>
      <c r="C2" s="94" t="s">
        <v>118</v>
      </c>
      <c r="D2" s="95"/>
      <c r="E2" s="95"/>
      <c r="F2" s="95"/>
      <c r="G2" s="95"/>
      <c r="H2" s="95"/>
      <c r="I2" s="95"/>
      <c r="J2" s="95"/>
      <c r="K2" s="96"/>
      <c r="AK2" s="37"/>
    </row>
    <row r="3" spans="2:44" s="82" customFormat="1" ht="23.25" customHeight="1">
      <c r="B3" s="78" t="s">
        <v>51</v>
      </c>
      <c r="C3" s="97">
        <f ca="1">TODAY()</f>
        <v>45364</v>
      </c>
      <c r="D3" s="98"/>
      <c r="E3" s="98"/>
      <c r="F3" s="98"/>
      <c r="G3" s="98"/>
      <c r="H3" s="98"/>
      <c r="I3" s="98"/>
      <c r="J3" s="98"/>
      <c r="K3" s="98"/>
      <c r="AK3" s="37"/>
    </row>
    <row r="4" spans="2:44" s="82" customFormat="1" ht="23.25" customHeight="1">
      <c r="B4" s="78" t="s">
        <v>50</v>
      </c>
      <c r="C4" s="94" t="s">
        <v>98</v>
      </c>
      <c r="D4" s="95"/>
      <c r="E4" s="95"/>
      <c r="F4" s="95"/>
      <c r="G4" s="95"/>
      <c r="H4" s="95"/>
      <c r="I4" s="95"/>
      <c r="J4" s="95"/>
      <c r="K4" s="96"/>
    </row>
    <row r="5" spans="2:44" s="82" customFormat="1" ht="23.25" customHeight="1">
      <c r="B5" s="78" t="s">
        <v>49</v>
      </c>
      <c r="C5" s="94" t="s">
        <v>61</v>
      </c>
      <c r="D5" s="95"/>
      <c r="E5" s="95"/>
      <c r="F5" s="95"/>
      <c r="G5" s="95"/>
      <c r="H5" s="95"/>
      <c r="I5" s="95"/>
      <c r="J5" s="95"/>
      <c r="K5" s="96"/>
    </row>
    <row r="6" spans="2:44" s="82" customFormat="1" ht="23.25" customHeight="1">
      <c r="B6" s="78" t="s">
        <v>48</v>
      </c>
      <c r="C6" s="94"/>
      <c r="D6" s="95"/>
      <c r="E6" s="95"/>
      <c r="F6" s="95"/>
      <c r="G6" s="95"/>
      <c r="H6" s="95"/>
      <c r="I6" s="95"/>
      <c r="J6" s="95"/>
      <c r="K6" s="96"/>
      <c r="AK6" s="37"/>
    </row>
    <row r="7" spans="2:44">
      <c r="B7" s="79"/>
      <c r="C7" s="80"/>
      <c r="D7" s="79"/>
      <c r="E7" s="79"/>
      <c r="F7" s="79"/>
      <c r="G7" s="79"/>
      <c r="H7" s="79"/>
      <c r="I7" s="79"/>
      <c r="J7" s="79"/>
      <c r="K7" s="79"/>
    </row>
    <row r="8" spans="2:44" ht="14.25" customHeight="1">
      <c r="B8" s="1"/>
      <c r="C8" s="11"/>
    </row>
    <row r="9" spans="2:44" ht="22.5" customHeight="1">
      <c r="B9" s="3"/>
      <c r="C9" s="12"/>
      <c r="D9" s="23"/>
      <c r="E9" s="2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65</v>
      </c>
      <c r="C10" s="13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ht="18.75" customHeight="1">
      <c r="B11" s="116" t="str">
        <f>THG!B27</f>
        <v>CRF 1.A.3.a - nationaler Luftverkehr</v>
      </c>
      <c r="C11" s="14" t="s">
        <v>59</v>
      </c>
      <c r="D11" s="99">
        <f>(THG!C27)/1000</f>
        <v>2.3346458095547824</v>
      </c>
      <c r="E11" s="99">
        <f>(THG!D27)/1000</f>
        <v>2.2510227529915969</v>
      </c>
      <c r="F11" s="99">
        <f>(THG!E27)/1000</f>
        <v>2.2877074702453695</v>
      </c>
      <c r="G11" s="99">
        <f>(THG!F27)/1000</f>
        <v>2.2005114838881084</v>
      </c>
      <c r="H11" s="99">
        <f>(THG!G27)/1000</f>
        <v>2.1821496311506681</v>
      </c>
      <c r="I11" s="99">
        <f>(THG!H27)/1000</f>
        <v>2.289680403282536</v>
      </c>
      <c r="J11" s="99">
        <f>(THG!I27)/1000</f>
        <v>2.204529636250133</v>
      </c>
      <c r="K11" s="99">
        <f>(THG!J27)/1000</f>
        <v>2.3159964398188464</v>
      </c>
      <c r="L11" s="99">
        <f>(THG!K27)/1000</f>
        <v>2.3272260609315003</v>
      </c>
      <c r="M11" s="99">
        <f>(THG!L27)/1000</f>
        <v>2.3695647600722038</v>
      </c>
      <c r="N11" s="99">
        <f>(THG!M27)/1000</f>
        <v>2.4924328577868509</v>
      </c>
      <c r="O11" s="99">
        <f>(THG!N27)/1000</f>
        <v>2.4086115141749787</v>
      </c>
      <c r="P11" s="99">
        <f>(THG!O27)/1000</f>
        <v>2.2975494897850011</v>
      </c>
      <c r="Q11" s="99">
        <f>(THG!P27)/1000</f>
        <v>2.2845489312317713</v>
      </c>
      <c r="R11" s="99">
        <f>(THG!Q27)/1000</f>
        <v>2.2560951492932357</v>
      </c>
      <c r="S11" s="99">
        <f>(THG!R27)/1000</f>
        <v>2.2823585300430058</v>
      </c>
      <c r="T11" s="99">
        <f>(THG!S27)/1000</f>
        <v>2.3361408007277187</v>
      </c>
      <c r="U11" s="99">
        <f>(THG!T27)/1000</f>
        <v>2.4058207427924869</v>
      </c>
      <c r="V11" s="99">
        <f>(THG!U27)/1000</f>
        <v>2.4302787016670084</v>
      </c>
      <c r="W11" s="99">
        <f>(THG!V27)/1000</f>
        <v>2.2826464874040115</v>
      </c>
      <c r="X11" s="99">
        <f>(THG!W27)/1000</f>
        <v>2.2704825423158459</v>
      </c>
      <c r="Y11" s="99">
        <f>(THG!X27)/1000</f>
        <v>2.2930463812919872</v>
      </c>
      <c r="Z11" s="99">
        <f>(THG!Y27)/1000</f>
        <v>2.1797128772971566</v>
      </c>
      <c r="AA11" s="99">
        <f>(THG!Z27)/1000</f>
        <v>1.9698778292144068</v>
      </c>
      <c r="AB11" s="99">
        <f>(THG!AA27)/1000</f>
        <v>1.9917205496418362</v>
      </c>
      <c r="AC11" s="99">
        <f>(THG!AB27)/1000</f>
        <v>2.0782031133027039</v>
      </c>
      <c r="AD11" s="99">
        <f>(THG!AC27)/1000</f>
        <v>2.0852710513663597</v>
      </c>
      <c r="AE11" s="99">
        <f>(THG!AD27)/1000</f>
        <v>2.0222945128978358</v>
      </c>
      <c r="AF11" s="99">
        <f>(THG!AE27)/1000</f>
        <v>2.0145028144562125</v>
      </c>
      <c r="AG11" s="99">
        <f>(THG!AF27)/1000</f>
        <v>2.0758291371257953</v>
      </c>
      <c r="AH11" s="167">
        <f>(THG!AG27)/1000</f>
        <v>0.93010536184034465</v>
      </c>
      <c r="AI11" s="167">
        <f>(THG!AH27)/1000</f>
        <v>0.71797981683465206</v>
      </c>
      <c r="AJ11" s="167">
        <f>(THG!AI27)/1000</f>
        <v>1.0421938176450254</v>
      </c>
      <c r="AK11" s="167">
        <f>(THG!AJ27)/1000</f>
        <v>1.1251090506844335</v>
      </c>
      <c r="AL11" s="28"/>
      <c r="AM11" s="28"/>
      <c r="AN11" s="28"/>
      <c r="AO11" s="28"/>
      <c r="AP11" s="28"/>
      <c r="AQ11" s="28"/>
      <c r="AR11" s="28"/>
    </row>
    <row r="12" spans="2:44" ht="18.75" customHeight="1">
      <c r="B12" s="117" t="str">
        <f>THG!B28</f>
        <v>CRF 1.A.3.b - Straßenverkehr</v>
      </c>
      <c r="C12" s="88" t="s">
        <v>59</v>
      </c>
      <c r="D12" s="100">
        <f>(THG!C28)/1000</f>
        <v>154.82600033801998</v>
      </c>
      <c r="E12" s="100">
        <f>(THG!D28)/1000</f>
        <v>158.31632226007957</v>
      </c>
      <c r="F12" s="100">
        <f>(THG!E28)/1000</f>
        <v>164.13519360160859</v>
      </c>
      <c r="G12" s="100">
        <f>(THG!F28)/1000</f>
        <v>168.57505809891074</v>
      </c>
      <c r="H12" s="100">
        <f>(THG!G28)/1000</f>
        <v>164.81079970903468</v>
      </c>
      <c r="I12" s="100">
        <f>(THG!H28)/1000</f>
        <v>168.90064383783749</v>
      </c>
      <c r="J12" s="100">
        <f>(THG!I28)/1000</f>
        <v>168.87221160599967</v>
      </c>
      <c r="K12" s="100">
        <f>(THG!J28)/1000</f>
        <v>169.68690817297988</v>
      </c>
      <c r="L12" s="100">
        <f>(THG!K28)/1000</f>
        <v>173.05277533642192</v>
      </c>
      <c r="M12" s="100">
        <f>(THG!L28)/1000</f>
        <v>178.49468544602632</v>
      </c>
      <c r="N12" s="100">
        <f>(THG!M28)/1000</f>
        <v>174.49877951450088</v>
      </c>
      <c r="O12" s="100">
        <f>(THG!N28)/1000</f>
        <v>170.86600361842099</v>
      </c>
      <c r="P12" s="100">
        <f>(THG!O28)/1000</f>
        <v>168.67177098173994</v>
      </c>
      <c r="Q12" s="100">
        <f>(THG!P28)/1000</f>
        <v>159.4049460158202</v>
      </c>
      <c r="R12" s="100">
        <f>(THG!Q28)/1000</f>
        <v>153.82561439205097</v>
      </c>
      <c r="S12" s="100">
        <f>(THG!R28)/1000</f>
        <v>149.71105072938988</v>
      </c>
      <c r="T12" s="100">
        <f>(THG!S28)/1000</f>
        <v>154.50500906716886</v>
      </c>
      <c r="U12" s="100">
        <f>(THG!T28)/1000</f>
        <v>146.83901258449615</v>
      </c>
      <c r="V12" s="100">
        <f>(THG!U28)/1000</f>
        <v>151.54594031743633</v>
      </c>
      <c r="W12" s="100">
        <f>(THG!V28)/1000</f>
        <v>146.7921166620529</v>
      </c>
      <c r="X12" s="100">
        <f>(THG!W28)/1000</f>
        <v>145.10325546455874</v>
      </c>
      <c r="Y12" s="100">
        <f>(THG!X28)/1000</f>
        <v>147.06005896474153</v>
      </c>
      <c r="Z12" s="100">
        <f>(THG!Y28)/1000</f>
        <v>145.54313062527083</v>
      </c>
      <c r="AA12" s="100">
        <f>(THG!Z28)/1000</f>
        <v>149.77961952306802</v>
      </c>
      <c r="AB12" s="100">
        <f>(THG!AA28)/1000</f>
        <v>149.01020398999469</v>
      </c>
      <c r="AC12" s="100">
        <f>(THG!AB28)/1000</f>
        <v>156.69123845140277</v>
      </c>
      <c r="AD12" s="100">
        <f>(THG!AC28)/1000</f>
        <v>158.85149719474703</v>
      </c>
      <c r="AE12" s="100">
        <f>(THG!AD28)/1000</f>
        <v>160.46463975349945</v>
      </c>
      <c r="AF12" s="100">
        <f>(THG!AE28)/1000</f>
        <v>160.76596747315492</v>
      </c>
      <c r="AG12" s="100">
        <f>(THG!AF28)/1000</f>
        <v>159.54992122738071</v>
      </c>
      <c r="AH12" s="168">
        <f>(THG!AG28)/1000</f>
        <v>142.8852726527</v>
      </c>
      <c r="AI12" s="168">
        <f>(THG!AH28)/1000</f>
        <v>141.22677695449767</v>
      </c>
      <c r="AJ12" s="168">
        <f>(THG!AI28)/1000</f>
        <v>144.03329861883253</v>
      </c>
      <c r="AK12" s="168">
        <f>(THG!AJ28)/1000</f>
        <v>142.26648870021822</v>
      </c>
      <c r="AL12" s="90"/>
      <c r="AM12" s="90"/>
      <c r="AN12" s="90"/>
      <c r="AO12" s="90"/>
      <c r="AP12" s="90"/>
      <c r="AQ12" s="90"/>
      <c r="AR12" s="90"/>
    </row>
    <row r="13" spans="2:44" ht="18.75" customHeight="1">
      <c r="B13" s="118" t="str">
        <f>THG!B29</f>
        <v>CRF 1.A.3.c - Schienenverkehr</v>
      </c>
      <c r="C13" s="101" t="s">
        <v>59</v>
      </c>
      <c r="D13" s="99">
        <f>(THG!C29)/1000</f>
        <v>3.1596208589752597</v>
      </c>
      <c r="E13" s="99">
        <f>(THG!D29)/1000</f>
        <v>2.8182480261610419</v>
      </c>
      <c r="F13" s="99">
        <f>(THG!E29)/1000</f>
        <v>2.7659797750780002</v>
      </c>
      <c r="G13" s="99">
        <f>(THG!F29)/1000</f>
        <v>2.753686658481032</v>
      </c>
      <c r="H13" s="99">
        <f>(THG!G29)/1000</f>
        <v>2.5609950830318775</v>
      </c>
      <c r="I13" s="99">
        <f>(THG!H29)/1000</f>
        <v>2.4768788731471711</v>
      </c>
      <c r="J13" s="99">
        <f>(THG!I29)/1000</f>
        <v>2.3542249952295289</v>
      </c>
      <c r="K13" s="99">
        <f>(THG!J29)/1000</f>
        <v>2.1728695550655059</v>
      </c>
      <c r="L13" s="99">
        <f>(THG!K29)/1000</f>
        <v>2.0508836434438464</v>
      </c>
      <c r="M13" s="99">
        <f>(THG!L29)/1000</f>
        <v>1.937930716824364</v>
      </c>
      <c r="N13" s="99">
        <f>(THG!M29)/1000</f>
        <v>1.9539274894843486</v>
      </c>
      <c r="O13" s="99">
        <f>(THG!N29)/1000</f>
        <v>1.7909116682234567</v>
      </c>
      <c r="P13" s="99">
        <f>(THG!O29)/1000</f>
        <v>1.6588441812864096</v>
      </c>
      <c r="Q13" s="99">
        <f>(THG!P29)/1000</f>
        <v>1.6277466938211327</v>
      </c>
      <c r="R13" s="99">
        <f>(THG!Q29)/1000</f>
        <v>1.5376039912405717</v>
      </c>
      <c r="S13" s="99">
        <f>(THG!R29)/1000</f>
        <v>1.4296973196909513</v>
      </c>
      <c r="T13" s="99">
        <f>(THG!S29)/1000</f>
        <v>1.2921468155328506</v>
      </c>
      <c r="U13" s="99">
        <f>(THG!T29)/1000</f>
        <v>1.2492134106246329</v>
      </c>
      <c r="V13" s="99">
        <f>(THG!U29)/1000</f>
        <v>1.216241051859519</v>
      </c>
      <c r="W13" s="99">
        <f>(THG!V29)/1000</f>
        <v>1.0999605451546222</v>
      </c>
      <c r="X13" s="99">
        <f>(THG!W29)/1000</f>
        <v>1.1208457538601693</v>
      </c>
      <c r="Y13" s="99">
        <f>(THG!X29)/1000</f>
        <v>1.1321541069683831</v>
      </c>
      <c r="Z13" s="99">
        <f>(THG!Y29)/1000</f>
        <v>1.0422381377743783</v>
      </c>
      <c r="AA13" s="99">
        <f>(THG!Z29)/1000</f>
        <v>1.0601616632470439</v>
      </c>
      <c r="AB13" s="99">
        <f>(THG!AA29)/1000</f>
        <v>0.94846245243738936</v>
      </c>
      <c r="AC13" s="99">
        <f>(THG!AB29)/1000</f>
        <v>1.0245171164135949</v>
      </c>
      <c r="AD13" s="99">
        <f>(THG!AC29)/1000</f>
        <v>1.059303942635291</v>
      </c>
      <c r="AE13" s="99">
        <f>(THG!AD29)/1000</f>
        <v>0.87883523123441798</v>
      </c>
      <c r="AF13" s="99">
        <f>(THG!AE29)/1000</f>
        <v>0.73583954856638778</v>
      </c>
      <c r="AG13" s="99">
        <f>(THG!AF29)/1000</f>
        <v>0.83412531772021392</v>
      </c>
      <c r="AH13" s="167">
        <f>(THG!AG29)/1000</f>
        <v>0.83257385619137247</v>
      </c>
      <c r="AI13" s="167">
        <f>(THG!AH29)/1000</f>
        <v>0.85553795433999946</v>
      </c>
      <c r="AJ13" s="167">
        <f>(THG!AI29)/1000</f>
        <v>0.81035245332998163</v>
      </c>
      <c r="AK13" s="167">
        <f>(THG!AJ29)/1000</f>
        <v>0.76826493372207738</v>
      </c>
      <c r="AL13" s="28"/>
      <c r="AM13" s="28"/>
      <c r="AN13" s="28"/>
      <c r="AO13" s="28"/>
      <c r="AP13" s="28"/>
      <c r="AQ13" s="28"/>
      <c r="AR13" s="28"/>
    </row>
    <row r="14" spans="2:44" ht="37.5" customHeight="1">
      <c r="B14" s="117" t="str">
        <f>THG!B30</f>
        <v>CRF 1.A.3.d - Küsten- &amp; Binnenschifffahrt</v>
      </c>
      <c r="C14" s="88" t="s">
        <v>59</v>
      </c>
      <c r="D14" s="100">
        <f>(THG!C30)/1000</f>
        <v>3.0348798357029185</v>
      </c>
      <c r="E14" s="100">
        <f>(THG!D30)/1000</f>
        <v>2.9174361805697382</v>
      </c>
      <c r="F14" s="100">
        <f>(THG!E30)/1000</f>
        <v>2.978850680635964</v>
      </c>
      <c r="G14" s="100">
        <f>(THG!F30)/1000</f>
        <v>2.9635143361931409</v>
      </c>
      <c r="H14" s="100">
        <f>(THG!G30)/1000</f>
        <v>2.9091297253960464</v>
      </c>
      <c r="I14" s="100">
        <f>(THG!H30)/1000</f>
        <v>2.455114437538445</v>
      </c>
      <c r="J14" s="100">
        <f>(THG!I30)/1000</f>
        <v>2.275274893097889</v>
      </c>
      <c r="K14" s="100">
        <f>(THG!J30)/1000</f>
        <v>1.9450150481335593</v>
      </c>
      <c r="L14" s="100">
        <f>(THG!K30)/1000</f>
        <v>1.9654608563438907</v>
      </c>
      <c r="M14" s="100">
        <f>(THG!L30)/1000</f>
        <v>1.7273017956774039</v>
      </c>
      <c r="N14" s="100">
        <f>(THG!M30)/1000</f>
        <v>1.6410729143828457</v>
      </c>
      <c r="O14" s="100">
        <f>(THG!N30)/1000</f>
        <v>1.6280685989650487</v>
      </c>
      <c r="P14" s="100">
        <f>(THG!O30)/1000</f>
        <v>1.5549677746189263</v>
      </c>
      <c r="Q14" s="100">
        <f>(THG!P30)/1000</f>
        <v>1.8984460846860804</v>
      </c>
      <c r="R14" s="100">
        <f>(THG!Q30)/1000</f>
        <v>2.0098415787342709</v>
      </c>
      <c r="S14" s="100">
        <f>(THG!R30)/1000</f>
        <v>2.1360304977569018</v>
      </c>
      <c r="T14" s="100">
        <f>(THG!S30)/1000</f>
        <v>2.1440659126330561</v>
      </c>
      <c r="U14" s="100">
        <f>(THG!T30)/1000</f>
        <v>1.944197059236751</v>
      </c>
      <c r="V14" s="100">
        <f>(THG!U30)/1000</f>
        <v>2.169480982246454</v>
      </c>
      <c r="W14" s="100">
        <f>(THG!V30)/1000</f>
        <v>1.8056938791299029</v>
      </c>
      <c r="X14" s="100">
        <f>(THG!W30)/1000</f>
        <v>1.9534536253554966</v>
      </c>
      <c r="Y14" s="100">
        <f>(THG!X30)/1000</f>
        <v>1.8195427134356372</v>
      </c>
      <c r="Z14" s="100">
        <f>(THG!Y30)/1000</f>
        <v>1.8734009321044462</v>
      </c>
      <c r="AA14" s="100">
        <f>(THG!Z30)/1000</f>
        <v>1.8699395290186303</v>
      </c>
      <c r="AB14" s="100">
        <f>(THG!AA30)/1000</f>
        <v>1.8995293133571811</v>
      </c>
      <c r="AC14" s="100">
        <f>(THG!AB30)/1000</f>
        <v>1.8845420080844193</v>
      </c>
      <c r="AD14" s="100">
        <f>(THG!AC30)/1000</f>
        <v>1.8074171325457926</v>
      </c>
      <c r="AE14" s="100">
        <f>(THG!AD30)/1000</f>
        <v>1.810423907715174</v>
      </c>
      <c r="AF14" s="100">
        <f>(THG!AE30)/1000</f>
        <v>1.8640935778014354</v>
      </c>
      <c r="AG14" s="100">
        <f>(THG!AF30)/1000</f>
        <v>1.8638416486322702</v>
      </c>
      <c r="AH14" s="168">
        <f>(THG!AG30)/1000</f>
        <v>1.7375212055659344</v>
      </c>
      <c r="AI14" s="168">
        <f>(THG!AH30)/1000</f>
        <v>1.6001753112032246</v>
      </c>
      <c r="AJ14" s="168">
        <f>(THG!AI30)/1000</f>
        <v>1.397435491554935</v>
      </c>
      <c r="AK14" s="168">
        <f>(THG!AJ30)/1000</f>
        <v>1.3598747484843785</v>
      </c>
      <c r="AL14" s="90"/>
      <c r="AM14" s="90"/>
      <c r="AN14" s="90"/>
      <c r="AO14" s="90"/>
      <c r="AP14" s="90"/>
      <c r="AQ14" s="90"/>
      <c r="AR14" s="90"/>
    </row>
    <row r="15" spans="2:44" ht="18.75" customHeight="1">
      <c r="B15" s="5" t="str">
        <f>THG!B26</f>
        <v>4 - Verkehr</v>
      </c>
      <c r="C15" s="19" t="s">
        <v>59</v>
      </c>
      <c r="D15" s="20">
        <f>(THG!C26)/1000</f>
        <v>163.35514684225294</v>
      </c>
      <c r="E15" s="20">
        <f>(THG!D26)/1000</f>
        <v>166.30302921980194</v>
      </c>
      <c r="F15" s="20">
        <f>(THG!E26)/1000</f>
        <v>172.16773152756792</v>
      </c>
      <c r="G15" s="20">
        <f>(THG!F26)/1000</f>
        <v>176.49277057747304</v>
      </c>
      <c r="H15" s="20">
        <f>(THG!G26)/1000</f>
        <v>172.46307414861329</v>
      </c>
      <c r="I15" s="20">
        <f>(THG!H26)/1000</f>
        <v>176.12231755180565</v>
      </c>
      <c r="J15" s="20">
        <f>(THG!I26)/1000</f>
        <v>175.70624113057727</v>
      </c>
      <c r="K15" s="20">
        <f>(THG!J26)/1000</f>
        <v>176.1207892159978</v>
      </c>
      <c r="L15" s="20">
        <f>(THG!K26)/1000</f>
        <v>179.39634589714115</v>
      </c>
      <c r="M15" s="20">
        <f>(THG!L26)/1000</f>
        <v>184.52948271860032</v>
      </c>
      <c r="N15" s="20">
        <f>(THG!M26)/1000</f>
        <v>180.58621277615492</v>
      </c>
      <c r="O15" s="20">
        <f>(THG!N26)/1000</f>
        <v>176.69359539978447</v>
      </c>
      <c r="P15" s="20">
        <f>(THG!O26)/1000</f>
        <v>174.18313242743031</v>
      </c>
      <c r="Q15" s="20">
        <f>(THG!P26)/1000</f>
        <v>165.21568772555921</v>
      </c>
      <c r="R15" s="20">
        <f>(THG!Q26)/1000</f>
        <v>159.62915511131908</v>
      </c>
      <c r="S15" s="20">
        <f>(THG!R26)/1000</f>
        <v>155.55913707688075</v>
      </c>
      <c r="T15" s="20">
        <f>(THG!S26)/1000</f>
        <v>160.27736259606249</v>
      </c>
      <c r="U15" s="20">
        <f>(THG!T26)/1000</f>
        <v>152.43824379714999</v>
      </c>
      <c r="V15" s="20">
        <f>(THG!U26)/1000</f>
        <v>157.36194105320931</v>
      </c>
      <c r="W15" s="20">
        <f>(THG!V26)/1000</f>
        <v>151.98041757374139</v>
      </c>
      <c r="X15" s="20">
        <f>(THG!W26)/1000</f>
        <v>150.44803738609025</v>
      </c>
      <c r="Y15" s="20">
        <f>(THG!X26)/1000</f>
        <v>152.30480216643753</v>
      </c>
      <c r="Z15" s="20">
        <f>(THG!Y26)/1000</f>
        <v>150.6384825724468</v>
      </c>
      <c r="AA15" s="20">
        <f>(THG!Z26)/1000</f>
        <v>154.6795985445481</v>
      </c>
      <c r="AB15" s="20">
        <f>(THG!AA26)/1000</f>
        <v>153.84991630543107</v>
      </c>
      <c r="AC15" s="20">
        <f>(THG!AB26)/1000</f>
        <v>161.6785006892035</v>
      </c>
      <c r="AD15" s="20">
        <f>(THG!AC26)/1000</f>
        <v>163.80348932129445</v>
      </c>
      <c r="AE15" s="20">
        <f>(THG!AD26)/1000</f>
        <v>165.17619340534688</v>
      </c>
      <c r="AF15" s="20">
        <f>(THG!AE26)/1000</f>
        <v>165.38040341397894</v>
      </c>
      <c r="AG15" s="20">
        <f>(THG!AF26)/1000</f>
        <v>164.32371733085901</v>
      </c>
      <c r="AH15" s="160">
        <f>(THG!AG26)/1000</f>
        <v>146.38547307629761</v>
      </c>
      <c r="AI15" s="160">
        <f>(THG!AH26)/1000</f>
        <v>144.40047003687553</v>
      </c>
      <c r="AJ15" s="160">
        <f>(THG!AI26)/1000</f>
        <v>147.28328038136249</v>
      </c>
      <c r="AK15" s="160">
        <f>(THG!AJ26)/1000</f>
        <v>145.51973743310907</v>
      </c>
      <c r="AL15" s="26"/>
      <c r="AM15" s="26"/>
      <c r="AN15" s="26"/>
      <c r="AO15" s="26"/>
      <c r="AP15" s="26"/>
      <c r="AQ15" s="26"/>
      <c r="AR15" s="26"/>
    </row>
    <row r="16" spans="2:44" ht="18.75" customHeight="1">
      <c r="B16" s="89"/>
      <c r="C16" s="88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</row>
    <row r="17" spans="2:44" ht="18.75" customHeight="1">
      <c r="B17" s="5" t="s">
        <v>13</v>
      </c>
      <c r="C17" s="19" t="str">
        <f>'Daten Zielpfadgrafik'!C24</f>
        <v>aktueller Zielpfad**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6">
        <f>'Daten Zielpfadgrafik'!AH24</f>
        <v>150</v>
      </c>
      <c r="AI17" s="26">
        <f>'Daten Zielpfadgrafik'!AI24</f>
        <v>145</v>
      </c>
      <c r="AJ17" s="26">
        <f>'Daten Zielpfadgrafik'!AJ24</f>
        <v>138.80153267406732</v>
      </c>
      <c r="AK17" s="26">
        <f>'Daten Zielpfadgrafik'!AK24</f>
        <v>132.74131421065542</v>
      </c>
      <c r="AL17" s="26">
        <f>'Daten Zielpfadgrafik'!AL24</f>
        <v>124.9158251788763</v>
      </c>
      <c r="AM17" s="26">
        <f>'Daten Zielpfadgrafik'!AM24</f>
        <v>119.9158251788763</v>
      </c>
      <c r="AN17" s="26">
        <f>'Daten Zielpfadgrafik'!AN24</f>
        <v>113.9158251788763</v>
      </c>
      <c r="AO17" s="26">
        <f>'Daten Zielpfadgrafik'!AO24</f>
        <v>108.9158251788763</v>
      </c>
      <c r="AP17" s="26">
        <f>'Daten Zielpfadgrafik'!AP24</f>
        <v>101.9158251788763</v>
      </c>
      <c r="AQ17" s="26">
        <f>'Daten Zielpfadgrafik'!AQ24</f>
        <v>92.915825178876304</v>
      </c>
      <c r="AR17" s="26">
        <f>'Daten Zielpfadgrafik'!AR24</f>
        <v>81.915825178876304</v>
      </c>
    </row>
    <row r="18" spans="2:44" ht="14.25" customHeight="1">
      <c r="B18" s="7"/>
      <c r="C18" s="15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J47"/>
  <sheetViews>
    <sheetView showGridLines="0" zoomScale="70" zoomScaleNormal="70" zoomScalePageLayoutView="15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baseColWidth="10" defaultColWidth="11.42578125" defaultRowHeight="15" outlineLevelCol="1"/>
  <cols>
    <col min="1" max="1" width="5.42578125" style="2" customWidth="1"/>
    <col min="2" max="2" width="62.7109375" style="2" customWidth="1"/>
    <col min="3" max="3" width="10.85546875" style="2" customWidth="1"/>
    <col min="4" max="7" width="10.85546875" style="2" hidden="1" customWidth="1" outlineLevel="1"/>
    <col min="8" max="8" width="10.85546875" style="2" customWidth="1" collapsed="1"/>
    <col min="9" max="12" width="10.85546875" style="2" hidden="1" customWidth="1" outlineLevel="1"/>
    <col min="13" max="13" width="10.85546875" style="2" customWidth="1" collapsed="1"/>
    <col min="14" max="17" width="10.85546875" style="2" hidden="1" customWidth="1" outlineLevel="1"/>
    <col min="18" max="18" width="10.85546875" style="2" customWidth="1" collapsed="1"/>
    <col min="19" max="22" width="10.85546875" style="2" hidden="1" customWidth="1" outlineLevel="1"/>
    <col min="23" max="23" width="10.85546875" style="2" customWidth="1" collapsed="1"/>
    <col min="24" max="27" width="10.85546875" style="2" customWidth="1" outlineLevel="1"/>
    <col min="28" max="28" width="10.85546875" style="2" customWidth="1"/>
    <col min="29" max="32" width="10.85546875" style="2" customWidth="1" outlineLevel="1"/>
    <col min="33" max="34" width="10.85546875" style="87" customWidth="1"/>
    <col min="35" max="36" width="10.85546875" style="148" customWidth="1"/>
    <col min="37" max="16384" width="11.42578125" style="2"/>
  </cols>
  <sheetData>
    <row r="2" spans="2:36" ht="14.25" customHeight="1">
      <c r="B2" s="1"/>
    </row>
    <row r="3" spans="2:36" ht="22.5" customHeight="1">
      <c r="B3" s="3" t="s">
        <v>24</v>
      </c>
      <c r="C3" s="23"/>
      <c r="D3" s="2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2:36">
      <c r="B4" s="4" t="s">
        <v>75</v>
      </c>
      <c r="C4" s="8">
        <v>32874</v>
      </c>
      <c r="D4" s="8">
        <v>33239</v>
      </c>
      <c r="E4" s="8">
        <v>33604</v>
      </c>
      <c r="F4" s="8">
        <v>33970</v>
      </c>
      <c r="G4" s="8">
        <v>34335</v>
      </c>
      <c r="H4" s="8">
        <v>34700</v>
      </c>
      <c r="I4" s="8">
        <v>35065</v>
      </c>
      <c r="J4" s="8">
        <v>35431</v>
      </c>
      <c r="K4" s="8">
        <v>35796</v>
      </c>
      <c r="L4" s="8">
        <v>36161</v>
      </c>
      <c r="M4" s="8">
        <v>36526</v>
      </c>
      <c r="N4" s="8">
        <v>36892</v>
      </c>
      <c r="O4" s="8">
        <v>37257</v>
      </c>
      <c r="P4" s="8">
        <v>37622</v>
      </c>
      <c r="Q4" s="8">
        <v>37987</v>
      </c>
      <c r="R4" s="8">
        <v>38353</v>
      </c>
      <c r="S4" s="8">
        <v>38718</v>
      </c>
      <c r="T4" s="8">
        <v>39083</v>
      </c>
      <c r="U4" s="8">
        <v>39448</v>
      </c>
      <c r="V4" s="8">
        <v>39814</v>
      </c>
      <c r="W4" s="8">
        <v>40179</v>
      </c>
      <c r="X4" s="8">
        <v>40544</v>
      </c>
      <c r="Y4" s="8">
        <v>40909</v>
      </c>
      <c r="Z4" s="8">
        <v>41275</v>
      </c>
      <c r="AA4" s="8">
        <v>41640</v>
      </c>
      <c r="AB4" s="8">
        <v>42005</v>
      </c>
      <c r="AC4" s="8">
        <v>42370</v>
      </c>
      <c r="AD4" s="8">
        <v>42736</v>
      </c>
      <c r="AE4" s="8">
        <v>43101</v>
      </c>
      <c r="AF4" s="8">
        <v>43466</v>
      </c>
      <c r="AG4" s="8">
        <v>43831</v>
      </c>
      <c r="AH4" s="8">
        <v>44197</v>
      </c>
      <c r="AI4" s="153">
        <v>44562</v>
      </c>
      <c r="AJ4" s="153">
        <v>44927</v>
      </c>
    </row>
    <row r="5" spans="2:36" s="10" customFormat="1" ht="18.75" customHeight="1">
      <c r="B5" s="5" t="s">
        <v>20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141"/>
      <c r="AH5" s="26"/>
      <c r="AI5" s="162"/>
      <c r="AJ5" s="162"/>
    </row>
    <row r="6" spans="2:36" s="10" customFormat="1" ht="18.75" customHeight="1">
      <c r="B6" s="24" t="s">
        <v>21</v>
      </c>
      <c r="C6" s="30">
        <f>THG!C6/THG!C$6</f>
        <v>1</v>
      </c>
      <c r="D6" s="30">
        <f>THG!D6/THG!D$6</f>
        <v>1</v>
      </c>
      <c r="E6" s="30">
        <f>THG!E6/THG!E$6</f>
        <v>1</v>
      </c>
      <c r="F6" s="30">
        <f>THG!F6/THG!F$6</f>
        <v>1</v>
      </c>
      <c r="G6" s="30">
        <f>THG!G6/THG!G$6</f>
        <v>1</v>
      </c>
      <c r="H6" s="30">
        <f>THG!H6/THG!H$6</f>
        <v>1</v>
      </c>
      <c r="I6" s="30">
        <f>THG!I6/THG!I$6</f>
        <v>1</v>
      </c>
      <c r="J6" s="30">
        <f>THG!J6/THG!J$6</f>
        <v>1</v>
      </c>
      <c r="K6" s="30">
        <f>THG!K6/THG!K$6</f>
        <v>1</v>
      </c>
      <c r="L6" s="30">
        <f>THG!L6/THG!L$6</f>
        <v>1</v>
      </c>
      <c r="M6" s="30">
        <f>THG!M6/THG!M$6</f>
        <v>1</v>
      </c>
      <c r="N6" s="30">
        <f>THG!N6/THG!N$6</f>
        <v>1</v>
      </c>
      <c r="O6" s="30">
        <f>THG!O6/THG!O$6</f>
        <v>1</v>
      </c>
      <c r="P6" s="30">
        <f>THG!P6/THG!P$6</f>
        <v>1</v>
      </c>
      <c r="Q6" s="30">
        <f>THG!Q6/THG!Q$6</f>
        <v>1</v>
      </c>
      <c r="R6" s="30">
        <f>THG!R6/THG!R$6</f>
        <v>1</v>
      </c>
      <c r="S6" s="30">
        <f>THG!S6/THG!S$6</f>
        <v>1</v>
      </c>
      <c r="T6" s="30">
        <f>THG!T6/THG!T$6</f>
        <v>1</v>
      </c>
      <c r="U6" s="30">
        <f>THG!U6/THG!U$6</f>
        <v>1</v>
      </c>
      <c r="V6" s="30">
        <f>THG!V6/THG!V$6</f>
        <v>1</v>
      </c>
      <c r="W6" s="30">
        <f>THG!W6/THG!W$6</f>
        <v>1</v>
      </c>
      <c r="X6" s="30">
        <f>THG!X6/THG!X$6</f>
        <v>1</v>
      </c>
      <c r="Y6" s="30">
        <f>THG!Y6/THG!Y$6</f>
        <v>1</v>
      </c>
      <c r="Z6" s="30">
        <f>THG!Z6/THG!Z$6</f>
        <v>1</v>
      </c>
      <c r="AA6" s="30">
        <f>THG!AA6/THG!AA$6</f>
        <v>1</v>
      </c>
      <c r="AB6" s="30">
        <f>THG!AB6/THG!AB$6</f>
        <v>1</v>
      </c>
      <c r="AC6" s="30">
        <f>THG!AC6/THG!AC$6</f>
        <v>1</v>
      </c>
      <c r="AD6" s="30">
        <f>THG!AD6/THG!AD$6</f>
        <v>1</v>
      </c>
      <c r="AE6" s="30">
        <f>THG!AE6/THG!AE$6</f>
        <v>1</v>
      </c>
      <c r="AF6" s="30">
        <f>THG!AF6/THG!AF$6</f>
        <v>1</v>
      </c>
      <c r="AG6" s="30">
        <f>THG!AG6/THG!AG$6</f>
        <v>1</v>
      </c>
      <c r="AH6" s="30">
        <f>THG!AH6/THG!AH$6</f>
        <v>1</v>
      </c>
      <c r="AI6" s="30">
        <f>THG!AI6/THG!AI$6</f>
        <v>1</v>
      </c>
      <c r="AJ6" s="30">
        <f>THG!AJ6/THG!AJ$6</f>
        <v>1</v>
      </c>
    </row>
    <row r="7" spans="2:36" s="10" customFormat="1" ht="18.75" customHeight="1">
      <c r="B7" s="22" t="s">
        <v>22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</row>
    <row r="8" spans="2:36" ht="18.75" customHeight="1">
      <c r="B8" s="17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91"/>
      <c r="AH8" s="91"/>
      <c r="AI8" s="91"/>
      <c r="AJ8" s="91"/>
    </row>
    <row r="9" spans="2:36" s="10" customFormat="1" ht="18.75" customHeight="1">
      <c r="B9" s="5" t="s">
        <v>7</v>
      </c>
      <c r="C9" s="31">
        <f>THG!C9/THG!C$6</f>
        <v>0.3796178761102319</v>
      </c>
      <c r="D9" s="31">
        <f>THG!D9/THG!D$6</f>
        <v>0.38180762307974353</v>
      </c>
      <c r="E9" s="31">
        <f>THG!E9/THG!E$6</f>
        <v>0.37718885940295122</v>
      </c>
      <c r="F9" s="31">
        <f>THG!F9/THG!F$6</f>
        <v>0.37170156955553468</v>
      </c>
      <c r="G9" s="31">
        <f>THG!G9/THG!G$6</f>
        <v>0.3724338399357397</v>
      </c>
      <c r="H9" s="31">
        <f>THG!H9/THG!H$6</f>
        <v>0.36314184873496164</v>
      </c>
      <c r="I9" s="31">
        <f>THG!I9/THG!I$6</f>
        <v>0.36284965850211698</v>
      </c>
      <c r="J9" s="31">
        <f>THG!J9/THG!J$6</f>
        <v>0.35478349699660061</v>
      </c>
      <c r="K9" s="31">
        <f>THG!K9/THG!K$6</f>
        <v>0.3627935015773725</v>
      </c>
      <c r="L9" s="31">
        <f>THG!L9/THG!L$6</f>
        <v>0.36418269347965071</v>
      </c>
      <c r="M9" s="31">
        <f>THG!M9/THG!M$6</f>
        <v>0.37565482884973977</v>
      </c>
      <c r="N9" s="31">
        <f>THG!N9/THG!N$6</f>
        <v>0.37991211552298959</v>
      </c>
      <c r="O9" s="31">
        <f>THG!O9/THG!O$6</f>
        <v>0.38801271274007909</v>
      </c>
      <c r="P9" s="31">
        <f>THG!P9/THG!P$6</f>
        <v>0.40564380952957169</v>
      </c>
      <c r="Q9" s="31">
        <f>THG!Q9/THG!Q$6</f>
        <v>0.40991182210167909</v>
      </c>
      <c r="R9" s="31">
        <f>THG!R9/THG!R$6</f>
        <v>0.40620179622111641</v>
      </c>
      <c r="S9" s="31">
        <f>THG!S9/THG!S$6</f>
        <v>0.40153310068023823</v>
      </c>
      <c r="T9" s="31">
        <f>THG!T9/THG!T$6</f>
        <v>0.42140728918726633</v>
      </c>
      <c r="U9" s="31">
        <f>THG!U9/THG!U$6</f>
        <v>0.39878714575613972</v>
      </c>
      <c r="V9" s="31">
        <f>THG!V9/THG!V$6</f>
        <v>0.40032192249138093</v>
      </c>
      <c r="W9" s="31">
        <f>THG!W9/THG!W$6</f>
        <v>0.40010807153255101</v>
      </c>
      <c r="X9" s="31">
        <f>THG!X9/THG!X$6</f>
        <v>0.40528501430414959</v>
      </c>
      <c r="Y9" s="31">
        <f>THG!Y9/THG!Y$6</f>
        <v>0.41386186436498013</v>
      </c>
      <c r="Z9" s="31">
        <f>THG!Z9/THG!Z$6</f>
        <v>0.41035196840682581</v>
      </c>
      <c r="AA9" s="31">
        <f>THG!AA9/THG!AA$6</f>
        <v>0.40573068412969282</v>
      </c>
      <c r="AB9" s="31">
        <f>THG!AB9/THG!AB$6</f>
        <v>0.3883320302575004</v>
      </c>
      <c r="AC9" s="31">
        <f>THG!AC9/THG!AC$6</f>
        <v>0.38493724782922961</v>
      </c>
      <c r="AD9" s="31">
        <f>THG!AD9/THG!AD$6</f>
        <v>0.36892910036464699</v>
      </c>
      <c r="AE9" s="31">
        <f>THG!AE9/THG!AE$6</f>
        <v>0.36453195044337172</v>
      </c>
      <c r="AF9" s="31">
        <f>THG!AF9/THG!AF$6</f>
        <v>0.32367599306820261</v>
      </c>
      <c r="AG9" s="31">
        <f>THG!AG9/THG!AG$6</f>
        <v>0.29885068946059767</v>
      </c>
      <c r="AH9" s="31">
        <f>THG!AH9/THG!AH$6</f>
        <v>0.32387845423142836</v>
      </c>
      <c r="AI9" s="31">
        <f>THG!AI9/THG!AI$6</f>
        <v>0.34292145179216177</v>
      </c>
      <c r="AJ9" s="31">
        <f>THG!AJ9/THG!AJ$6</f>
        <v>0.30480442792018742</v>
      </c>
    </row>
    <row r="10" spans="2:36" ht="18.75" customHeight="1">
      <c r="B10" s="17" t="s">
        <v>0</v>
      </c>
      <c r="C10" s="32">
        <f>THG!C10/THG!C$6</f>
        <v>0.34468483253519627</v>
      </c>
      <c r="D10" s="32">
        <f>THG!D10/THG!D$6</f>
        <v>0.34635710823113502</v>
      </c>
      <c r="E10" s="32">
        <f>THG!E10/THG!E$6</f>
        <v>0.34244652222940519</v>
      </c>
      <c r="F10" s="32">
        <f>THG!F10/THG!F$6</f>
        <v>0.33550941628277198</v>
      </c>
      <c r="G10" s="32">
        <f>THG!G10/THG!G$6</f>
        <v>0.33869191828310302</v>
      </c>
      <c r="H10" s="32">
        <f>THG!H10/THG!H$6</f>
        <v>0.33035230578213182</v>
      </c>
      <c r="I10" s="32">
        <f>THG!I10/THG!I$6</f>
        <v>0.33136744500809612</v>
      </c>
      <c r="J10" s="32">
        <f>THG!J10/THG!J$6</f>
        <v>0.32298993984368468</v>
      </c>
      <c r="K10" s="32">
        <f>THG!K10/THG!K$6</f>
        <v>0.33300813673110696</v>
      </c>
      <c r="L10" s="32">
        <f>THG!L10/THG!L$6</f>
        <v>0.33234210377132156</v>
      </c>
      <c r="M10" s="32">
        <f>THG!M10/THG!M$6</f>
        <v>0.34580842075603829</v>
      </c>
      <c r="N10" s="32">
        <f>THG!N10/THG!N$6</f>
        <v>0.3529265449863262</v>
      </c>
      <c r="O10" s="32">
        <f>THG!O10/THG!O$6</f>
        <v>0.36172873211361034</v>
      </c>
      <c r="P10" s="32">
        <f>THG!P10/THG!P$6</f>
        <v>0.38129648988603915</v>
      </c>
      <c r="Q10" s="32">
        <f>THG!Q10/THG!Q$6</f>
        <v>0.38810525011814145</v>
      </c>
      <c r="R10" s="32">
        <f>THG!R10/THG!R$6</f>
        <v>0.38619270563476177</v>
      </c>
      <c r="S10" s="32">
        <f>THG!S10/THG!S$6</f>
        <v>0.38360047087106824</v>
      </c>
      <c r="T10" s="32">
        <f>THG!T10/THG!T$6</f>
        <v>0.40474299686713661</v>
      </c>
      <c r="U10" s="32">
        <f>THG!U10/THG!U$6</f>
        <v>0.38276322983941519</v>
      </c>
      <c r="V10" s="32">
        <f>THG!V10/THG!V$6</f>
        <v>0.38522947441372962</v>
      </c>
      <c r="W10" s="32">
        <f>THG!W10/THG!W$6</f>
        <v>0.38598221399447352</v>
      </c>
      <c r="X10" s="32">
        <f>THG!X10/THG!X$6</f>
        <v>0.39123188572865353</v>
      </c>
      <c r="Y10" s="32">
        <f>THG!Y10/THG!Y$6</f>
        <v>0.39931493317140382</v>
      </c>
      <c r="Z10" s="32">
        <f>THG!Z10/THG!Z$6</f>
        <v>0.39674714129845945</v>
      </c>
      <c r="AA10" s="32">
        <f>THG!AA10/THG!AA$6</f>
        <v>0.39334672984117119</v>
      </c>
      <c r="AB10" s="32">
        <f>THG!AB10/THG!AB$6</f>
        <v>0.37621083451513659</v>
      </c>
      <c r="AC10" s="32">
        <f>THG!AC10/THG!AC$6</f>
        <v>0.37411384542922971</v>
      </c>
      <c r="AD10" s="32">
        <f>THG!AD10/THG!AD$6</f>
        <v>0.3581415096147495</v>
      </c>
      <c r="AE10" s="32">
        <f>THG!AE10/THG!AE$6</f>
        <v>0.35512370410667343</v>
      </c>
      <c r="AF10" s="32">
        <f>THG!AF10/THG!AF$6</f>
        <v>0.31625453878006293</v>
      </c>
      <c r="AG10" s="91">
        <f>THG!AG10/THG!AG$6</f>
        <v>0.29219600465241136</v>
      </c>
      <c r="AH10" s="91">
        <f>THG!AH10/THG!AH$6</f>
        <v>0.3175015433436188</v>
      </c>
      <c r="AI10" s="91">
        <f>THG!AI10/THG!AI$6</f>
        <v>0.33611251738799081</v>
      </c>
      <c r="AJ10" s="91">
        <f>THG!AJ10/THG!AJ$6</f>
        <v>0.2976478491321638</v>
      </c>
    </row>
    <row r="11" spans="2:36" s="87" customFormat="1" ht="18.75" customHeight="1">
      <c r="B11" s="18" t="s">
        <v>2</v>
      </c>
      <c r="C11" s="33">
        <f>THG!C11/THG!C$6</f>
        <v>8.8121924065582484E-4</v>
      </c>
      <c r="D11" s="33">
        <f>THG!D11/THG!D$6</f>
        <v>9.6195713837711342E-4</v>
      </c>
      <c r="E11" s="33">
        <f>THG!E11/THG!E$6</f>
        <v>9.923797982873332E-4</v>
      </c>
      <c r="F11" s="33">
        <f>THG!F11/THG!F$6</f>
        <v>1.0579841283200856E-3</v>
      </c>
      <c r="G11" s="33">
        <f>THG!G11/THG!G$6</f>
        <v>1.0942676599536719E-3</v>
      </c>
      <c r="H11" s="33">
        <f>THG!H11/THG!H$6</f>
        <v>1.2017754875185377E-3</v>
      </c>
      <c r="I11" s="33">
        <f>THG!I11/THG!I$6</f>
        <v>1.3240422583926262E-3</v>
      </c>
      <c r="J11" s="33">
        <f>THG!J11/THG!J$6</f>
        <v>1.3056334247488173E-3</v>
      </c>
      <c r="K11" s="33">
        <f>THG!K11/THG!K$6</f>
        <v>1.3456349654128545E-3</v>
      </c>
      <c r="L11" s="33">
        <f>THG!L11/THG!L$6</f>
        <v>1.3846206284266267E-3</v>
      </c>
      <c r="M11" s="33">
        <f>THG!M11/THG!M$6</f>
        <v>1.375775951098294E-3</v>
      </c>
      <c r="N11" s="33">
        <f>THG!N11/THG!N$6</f>
        <v>1.4312098719286041E-3</v>
      </c>
      <c r="O11" s="33">
        <f>THG!O11/THG!O$6</f>
        <v>1.569629753381857E-3</v>
      </c>
      <c r="P11" s="33">
        <f>THG!P11/THG!P$6</f>
        <v>1.4879308108572229E-3</v>
      </c>
      <c r="Q11" s="33">
        <f>THG!Q11/THG!Q$6</f>
        <v>1.5335387074674276E-3</v>
      </c>
      <c r="R11" s="33">
        <f>THG!R11/THG!R$6</f>
        <v>1.5197219257394676E-3</v>
      </c>
      <c r="S11" s="33">
        <f>THG!S11/THG!S$6</f>
        <v>1.6914167697256873E-3</v>
      </c>
      <c r="T11" s="33">
        <f>THG!T11/THG!T$6</f>
        <v>1.4385161084947077E-3</v>
      </c>
      <c r="U11" s="33">
        <f>THG!U11/THG!U$6</f>
        <v>1.4989717637031643E-3</v>
      </c>
      <c r="V11" s="33">
        <f>THG!V11/THG!V$6</f>
        <v>1.5219579582315679E-3</v>
      </c>
      <c r="W11" s="33">
        <f>THG!W11/THG!W$6</f>
        <v>1.2836533319702213E-3</v>
      </c>
      <c r="X11" s="33">
        <f>THG!X11/THG!X$6</f>
        <v>1.3749220319200148E-3</v>
      </c>
      <c r="Y11" s="33">
        <f>THG!Y11/THG!Y$6</f>
        <v>1.3696342044638469E-3</v>
      </c>
      <c r="Z11" s="33">
        <f>THG!Z11/THG!Z$6</f>
        <v>1.5987402673747608E-3</v>
      </c>
      <c r="AA11" s="33">
        <f>THG!AA11/THG!AA$6</f>
        <v>1.3591565861798159E-3</v>
      </c>
      <c r="AB11" s="33">
        <f>THG!AB11/THG!AB$6</f>
        <v>1.386819540904115E-3</v>
      </c>
      <c r="AC11" s="33">
        <f>THG!AC11/THG!AC$6</f>
        <v>1.1849119493920559E-3</v>
      </c>
      <c r="AD11" s="33">
        <f>THG!AD11/THG!AD$6</f>
        <v>1.4414478347800368E-3</v>
      </c>
      <c r="AE11" s="33">
        <f>THG!AE11/THG!AE$6</f>
        <v>1.5815316057257586E-3</v>
      </c>
      <c r="AF11" s="33">
        <f>THG!AF11/THG!AF$6</f>
        <v>1.5185243980506895E-3</v>
      </c>
      <c r="AG11" s="33">
        <f>THG!AG11/THG!AG$6</f>
        <v>1.062764580584321E-3</v>
      </c>
      <c r="AH11" s="33">
        <f>THG!AH11/THG!AH$6</f>
        <v>1.1153768010654919E-3</v>
      </c>
      <c r="AI11" s="33">
        <f>THG!AI11/THG!AI$6</f>
        <v>1.7939313282382056E-3</v>
      </c>
      <c r="AJ11" s="33">
        <f>THG!AJ11/THG!AJ$6</f>
        <v>1.6205258848119861E-3</v>
      </c>
    </row>
    <row r="12" spans="2:36" s="87" customFormat="1" ht="18.75" customHeight="1">
      <c r="B12" s="89" t="s">
        <v>1</v>
      </c>
      <c r="C12" s="91">
        <f>THG!C12/THG!C$6</f>
        <v>3.4051824334379782E-2</v>
      </c>
      <c r="D12" s="91">
        <f>THG!D12/THG!D$6</f>
        <v>3.4488557710231342E-2</v>
      </c>
      <c r="E12" s="91">
        <f>THG!E12/THG!E$6</f>
        <v>3.3749957375258703E-2</v>
      </c>
      <c r="F12" s="91">
        <f>THG!F12/THG!F$6</f>
        <v>3.5134169144442645E-2</v>
      </c>
      <c r="G12" s="91">
        <f>THG!G12/THG!G$6</f>
        <v>3.2647653992682997E-2</v>
      </c>
      <c r="H12" s="91">
        <f>THG!H12/THG!H$6</f>
        <v>3.1587767465311306E-2</v>
      </c>
      <c r="I12" s="91">
        <f>THG!I12/THG!I$6</f>
        <v>3.0158171235628292E-2</v>
      </c>
      <c r="J12" s="91">
        <f>THG!J12/THG!J$6</f>
        <v>3.0487923728167124E-2</v>
      </c>
      <c r="K12" s="91">
        <f>THG!K12/THG!K$6</f>
        <v>2.8439729880852666E-2</v>
      </c>
      <c r="L12" s="91">
        <f>THG!L12/THG!L$6</f>
        <v>3.0455969079902546E-2</v>
      </c>
      <c r="M12" s="91">
        <f>THG!M12/THG!M$6</f>
        <v>2.8470632142603213E-2</v>
      </c>
      <c r="N12" s="91">
        <f>THG!N12/THG!N$6</f>
        <v>2.5554360664734762E-2</v>
      </c>
      <c r="O12" s="91">
        <f>THG!O12/THG!O$6</f>
        <v>2.471435087308688E-2</v>
      </c>
      <c r="P12" s="91">
        <f>THG!P12/THG!P$6</f>
        <v>2.2859388832675336E-2</v>
      </c>
      <c r="Q12" s="91">
        <f>THG!Q12/THG!Q$6</f>
        <v>2.0273033276070222E-2</v>
      </c>
      <c r="R12" s="91">
        <f>THG!R12/THG!R$6</f>
        <v>1.8489368660615155E-2</v>
      </c>
      <c r="S12" s="91">
        <f>THG!S12/THG!S$6</f>
        <v>1.6241213039444338E-2</v>
      </c>
      <c r="T12" s="91">
        <f>THG!T12/THG!T$6</f>
        <v>1.5225776211635062E-2</v>
      </c>
      <c r="U12" s="91">
        <f>THG!U12/THG!U$6</f>
        <v>1.4524944153021331E-2</v>
      </c>
      <c r="V12" s="91">
        <f>THG!V12/THG!V$6</f>
        <v>1.3570490119419675E-2</v>
      </c>
      <c r="W12" s="91">
        <f>THG!W12/THG!W$6</f>
        <v>1.2842204206107271E-2</v>
      </c>
      <c r="X12" s="91">
        <f>THG!X12/THG!X$6</f>
        <v>1.2678206543576039E-2</v>
      </c>
      <c r="Y12" s="91">
        <f>THG!Y12/THG!Y$6</f>
        <v>1.3177296989112417E-2</v>
      </c>
      <c r="Z12" s="91">
        <f>THG!Z12/THG!Z$6</f>
        <v>1.200608684099165E-2</v>
      </c>
      <c r="AA12" s="91">
        <f>THG!AA12/THG!AA$6</f>
        <v>1.1024797702341793E-2</v>
      </c>
      <c r="AB12" s="91">
        <f>THG!AB12/THG!AB$6</f>
        <v>1.0734376201459733E-2</v>
      </c>
      <c r="AC12" s="91">
        <f>THG!AC12/THG!AC$6</f>
        <v>9.638490450607896E-3</v>
      </c>
      <c r="AD12" s="91">
        <f>THG!AD12/THG!AD$6</f>
        <v>9.3461429151174488E-3</v>
      </c>
      <c r="AE12" s="91">
        <f>THG!AE12/THG!AE$6</f>
        <v>7.8267147309725726E-3</v>
      </c>
      <c r="AF12" s="91">
        <f>THG!AF12/THG!AF$6</f>
        <v>5.902929890089008E-3</v>
      </c>
      <c r="AG12" s="91">
        <f>THG!AG12/THG!AG$6</f>
        <v>5.5919202276019471E-3</v>
      </c>
      <c r="AH12" s="91">
        <f>THG!AH12/THG!AH$6</f>
        <v>5.2615340867441327E-3</v>
      </c>
      <c r="AI12" s="91">
        <f>THG!AI12/THG!AI$6</f>
        <v>5.0150030759327164E-3</v>
      </c>
      <c r="AJ12" s="91">
        <f>THG!AJ12/THG!AJ$6</f>
        <v>5.5360529032116032E-3</v>
      </c>
    </row>
    <row r="13" spans="2:36" s="10" customFormat="1" ht="18.75" customHeight="1">
      <c r="B13" s="9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</row>
    <row r="14" spans="2:36" s="10" customFormat="1" ht="18.75" customHeight="1">
      <c r="B14" s="6" t="s">
        <v>8</v>
      </c>
      <c r="C14" s="30">
        <f>THG!C14/THG!C$6</f>
        <v>0.22208959801967404</v>
      </c>
      <c r="D14" s="30">
        <f>THG!D14/THG!D$6</f>
        <v>0.20950068679025652</v>
      </c>
      <c r="E14" s="30">
        <f>THG!E14/THG!E$6</f>
        <v>0.20869883211138721</v>
      </c>
      <c r="F14" s="30">
        <f>THG!F14/THG!F$6</f>
        <v>0.20188688282086786</v>
      </c>
      <c r="G14" s="30">
        <f>THG!G14/THG!G$6</f>
        <v>0.20828605511865694</v>
      </c>
      <c r="H14" s="30">
        <f>THG!H14/THG!H$6</f>
        <v>0.21131136281986826</v>
      </c>
      <c r="I14" s="30">
        <f>THG!I14/THG!I$6</f>
        <v>0.19824830066979579</v>
      </c>
      <c r="J14" s="30">
        <f>THG!J14/THG!J$6</f>
        <v>0.20881571678828631</v>
      </c>
      <c r="K14" s="30">
        <f>THG!K14/THG!K$6</f>
        <v>0.19778914733783418</v>
      </c>
      <c r="L14" s="30">
        <f>THG!L14/THG!L$6</f>
        <v>0.19458723458312061</v>
      </c>
      <c r="M14" s="30">
        <f>THG!M14/THG!M$6</f>
        <v>0.19472478201264556</v>
      </c>
      <c r="N14" s="30">
        <f>THG!N14/THG!N$6</f>
        <v>0.18195232747508752</v>
      </c>
      <c r="O14" s="30">
        <f>THG!O14/THG!O$6</f>
        <v>0.18361047730916816</v>
      </c>
      <c r="P14" s="30">
        <f>THG!P14/THG!P$6</f>
        <v>0.18576587880627912</v>
      </c>
      <c r="Q14" s="30">
        <f>THG!Q14/THG!Q$6</f>
        <v>0.18998874913007222</v>
      </c>
      <c r="R14" s="30">
        <f>THG!R14/THG!R$6</f>
        <v>0.19010136075852063</v>
      </c>
      <c r="S14" s="30">
        <f>THG!S14/THG!S$6</f>
        <v>0.1918401374908271</v>
      </c>
      <c r="T14" s="30">
        <f>THG!T14/THG!T$6</f>
        <v>0.20826424021876747</v>
      </c>
      <c r="U14" s="30">
        <f>THG!U14/THG!U$6</f>
        <v>0.20355340783636539</v>
      </c>
      <c r="V14" s="30">
        <f>THG!V14/THG!V$6</f>
        <v>0.19057115484473486</v>
      </c>
      <c r="W14" s="30">
        <f>THG!W14/THG!W$6</f>
        <v>0.19966137913757134</v>
      </c>
      <c r="X14" s="30">
        <f>THG!X14/THG!X$6</f>
        <v>0.20259674625151641</v>
      </c>
      <c r="Y14" s="30">
        <f>THG!Y14/THG!Y$6</f>
        <v>0.19471496508766253</v>
      </c>
      <c r="Z14" s="30">
        <f>THG!Z14/THG!Z$6</f>
        <v>0.19142575500912531</v>
      </c>
      <c r="AA14" s="30">
        <f>THG!AA14/THG!AA$6</f>
        <v>0.19906829510477697</v>
      </c>
      <c r="AB14" s="30">
        <f>THG!AB14/THG!AB$6</f>
        <v>0.20561202537962317</v>
      </c>
      <c r="AC14" s="30">
        <f>THG!AC14/THG!AC$6</f>
        <v>0.21079723173838746</v>
      </c>
      <c r="AD14" s="30">
        <f>THG!AD14/THG!AD$6</f>
        <v>0.22082727395702983</v>
      </c>
      <c r="AE14" s="30">
        <f>THG!AE14/THG!AE$6</f>
        <v>0.2189414336666054</v>
      </c>
      <c r="AF14" s="30">
        <f>THG!AF14/THG!AF$6</f>
        <v>0.22686869233488557</v>
      </c>
      <c r="AG14" s="30">
        <f>THG!AG14/THG!AG$6</f>
        <v>0.2377769485848821</v>
      </c>
      <c r="AH14" s="30">
        <f>THG!AH14/THG!AH$6</f>
        <v>0.23907375707911563</v>
      </c>
      <c r="AI14" s="30">
        <f>THG!AI14/THG!AI$6</f>
        <v>0.22382984143710263</v>
      </c>
      <c r="AJ14" s="30">
        <f>THG!AJ14/THG!AJ$6</f>
        <v>0.2299411046908231</v>
      </c>
    </row>
    <row r="15" spans="2:36" ht="18.75" customHeight="1">
      <c r="B15" s="18" t="s">
        <v>23</v>
      </c>
      <c r="C15" s="33">
        <f>THG!C15/THG!C$6</f>
        <v>0.14750653198490338</v>
      </c>
      <c r="D15" s="33">
        <f>THG!D15/THG!D$6</f>
        <v>0.13511345247560852</v>
      </c>
      <c r="E15" s="33">
        <f>THG!E15/THG!E$6</f>
        <v>0.1311345478433644</v>
      </c>
      <c r="F15" s="33">
        <f>THG!F15/THG!F$6</f>
        <v>0.12259876381548843</v>
      </c>
      <c r="G15" s="33">
        <f>THG!G15/THG!G$6</f>
        <v>0.1228250601427192</v>
      </c>
      <c r="H15" s="33">
        <f>THG!H15/THG!H$6</f>
        <v>0.12670556816438491</v>
      </c>
      <c r="I15" s="33">
        <f>THG!I15/THG!I$6</f>
        <v>0.11658617001077322</v>
      </c>
      <c r="J15" s="33">
        <f>THG!J15/THG!J$6</f>
        <v>0.1239671588784645</v>
      </c>
      <c r="K15" s="33">
        <f>THG!K15/THG!K$6</f>
        <v>0.12258175410010123</v>
      </c>
      <c r="L15" s="33">
        <f>THG!L15/THG!L$6</f>
        <v>0.12419569805305453</v>
      </c>
      <c r="M15" s="33">
        <f>THG!M15/THG!M$6</f>
        <v>0.12100863295485602</v>
      </c>
      <c r="N15" s="33">
        <f>THG!N15/THG!N$6</f>
        <v>0.11267788874517136</v>
      </c>
      <c r="O15" s="33">
        <f>THG!O15/THG!O$6</f>
        <v>0.11440405209817639</v>
      </c>
      <c r="P15" s="33">
        <f>THG!P15/THG!P$6</f>
        <v>0.11344513005073795</v>
      </c>
      <c r="Q15" s="33">
        <f>THG!Q15/THG!Q$6</f>
        <v>0.11422987427843678</v>
      </c>
      <c r="R15" s="33">
        <f>THG!R15/THG!R$6</f>
        <v>0.11649446978853611</v>
      </c>
      <c r="S15" s="33">
        <f>THG!S15/THG!S$6</f>
        <v>0.11888708937489859</v>
      </c>
      <c r="T15" s="33">
        <f>THG!T15/THG!T$6</f>
        <v>0.12902832441672393</v>
      </c>
      <c r="U15" s="33">
        <f>THG!U15/THG!U$6</f>
        <v>0.12925285792900795</v>
      </c>
      <c r="V15" s="33">
        <f>THG!V15/THG!V$6</f>
        <v>0.11944142534784813</v>
      </c>
      <c r="W15" s="33">
        <f>THG!W15/THG!W$6</f>
        <v>0.13307895092963726</v>
      </c>
      <c r="X15" s="33">
        <f>THG!X15/THG!X$6</f>
        <v>0.1327170824125708</v>
      </c>
      <c r="Y15" s="33">
        <f>THG!Y15/THG!Y$6</f>
        <v>0.12865786625362896</v>
      </c>
      <c r="Z15" s="33">
        <f>THG!Z15/THG!Z$6</f>
        <v>0.12672190168642991</v>
      </c>
      <c r="AA15" s="33">
        <f>THG!AA15/THG!AA$6</f>
        <v>0.13110808959181713</v>
      </c>
      <c r="AB15" s="33">
        <f>THG!AB15/THG!AB$6</f>
        <v>0.13914624328294212</v>
      </c>
      <c r="AC15" s="33">
        <f>THG!AC15/THG!AC$6</f>
        <v>0.14207610101060567</v>
      </c>
      <c r="AD15" s="33">
        <f>THG!AD15/THG!AD$6</f>
        <v>0.14655628306364474</v>
      </c>
      <c r="AE15" s="33">
        <f>THG!AE15/THG!AE$6</f>
        <v>0.14563210406026866</v>
      </c>
      <c r="AF15" s="33">
        <f>THG!AF15/THG!AF$6</f>
        <v>0.15237647743928667</v>
      </c>
      <c r="AG15" s="33">
        <f>THG!AG15/THG!AG$6</f>
        <v>0.16226715518039414</v>
      </c>
      <c r="AH15" s="33">
        <f>THG!AH15/THG!AH$6</f>
        <v>0.16397337436099127</v>
      </c>
      <c r="AI15" s="33">
        <f>THG!AI15/THG!AI$6</f>
        <v>0.15441149610994662</v>
      </c>
      <c r="AJ15" s="33">
        <f>THG!AJ15/THG!AJ$6</f>
        <v>0.16011989803012464</v>
      </c>
    </row>
    <row r="16" spans="2:36" ht="18.75" customHeight="1">
      <c r="B16" s="17" t="s">
        <v>10</v>
      </c>
      <c r="C16" s="32">
        <f>THG!C16/THG!C$6</f>
        <v>1.8807998274225475E-2</v>
      </c>
      <c r="D16" s="32">
        <f>THG!D16/THG!D$6</f>
        <v>1.7722796286693977E-2</v>
      </c>
      <c r="E16" s="32">
        <f>THG!E16/THG!E$6</f>
        <v>1.9163586943901783E-2</v>
      </c>
      <c r="F16" s="32">
        <f>THG!F16/THG!F$6</f>
        <v>1.9662532334015534E-2</v>
      </c>
      <c r="G16" s="32">
        <f>THG!G16/THG!G$6</f>
        <v>2.1399232791478255E-2</v>
      </c>
      <c r="H16" s="32">
        <f>THG!H16/THG!H$6</f>
        <v>2.1852104127286456E-2</v>
      </c>
      <c r="I16" s="32">
        <f>THG!I16/THG!I$6</f>
        <v>2.0283684035927153E-2</v>
      </c>
      <c r="J16" s="32">
        <f>THG!J16/THG!J$6</f>
        <v>2.1414238833087251E-2</v>
      </c>
      <c r="K16" s="32">
        <f>THG!K16/THG!K$6</f>
        <v>2.1900354901298304E-2</v>
      </c>
      <c r="L16" s="32">
        <f>THG!L16/THG!L$6</f>
        <v>2.2724578318074472E-2</v>
      </c>
      <c r="M16" s="32">
        <f>THG!M16/THG!M$6</f>
        <v>2.236164439093816E-2</v>
      </c>
      <c r="N16" s="32">
        <f>THG!N16/THG!N$6</f>
        <v>1.9952109795288751E-2</v>
      </c>
      <c r="O16" s="32">
        <f>THG!O16/THG!O$6</f>
        <v>1.9497096835219701E-2</v>
      </c>
      <c r="P16" s="32">
        <f>THG!P16/THG!P$6</f>
        <v>2.0374989628389073E-2</v>
      </c>
      <c r="Q16" s="32">
        <f>THG!Q16/THG!Q$6</f>
        <v>2.1380168061805354E-2</v>
      </c>
      <c r="R16" s="32">
        <f>THG!R16/THG!R$6</f>
        <v>2.0379835804282809E-2</v>
      </c>
      <c r="S16" s="32">
        <f>THG!S16/THG!S$6</f>
        <v>2.0579243980022883E-2</v>
      </c>
      <c r="T16" s="32">
        <f>THG!T16/THG!T$6</f>
        <v>2.2770588225944022E-2</v>
      </c>
      <c r="U16" s="32">
        <f>THG!U16/THG!U$6</f>
        <v>2.152636494784119E-2</v>
      </c>
      <c r="V16" s="32">
        <f>THG!V16/THG!V$6</f>
        <v>2.0525009315750391E-2</v>
      </c>
      <c r="W16" s="32">
        <f>THG!W16/THG!W$6</f>
        <v>2.0424799839684992E-2</v>
      </c>
      <c r="X16" s="32">
        <f>THG!X16/THG!X$6</f>
        <v>2.228350447699258E-2</v>
      </c>
      <c r="Y16" s="32">
        <f>THG!Y16/THG!Y$6</f>
        <v>2.1504390709074745E-2</v>
      </c>
      <c r="Z16" s="32">
        <f>THG!Z16/THG!Z$6</f>
        <v>2.0476104659359208E-2</v>
      </c>
      <c r="AA16" s="32">
        <f>THG!AA16/THG!AA$6</f>
        <v>2.2041013182392623E-2</v>
      </c>
      <c r="AB16" s="32">
        <f>THG!AB16/THG!AB$6</f>
        <v>2.1398910458069867E-2</v>
      </c>
      <c r="AC16" s="32">
        <f>THG!AC16/THG!AC$6</f>
        <v>2.1520048535388036E-2</v>
      </c>
      <c r="AD16" s="32">
        <f>THG!AD16/THG!AD$6</f>
        <v>2.2655834356627713E-2</v>
      </c>
      <c r="AE16" s="32">
        <f>THG!AE16/THG!AE$6</f>
        <v>2.3256535130699689E-2</v>
      </c>
      <c r="AF16" s="32">
        <f>THG!AF16/THG!AF$6</f>
        <v>2.4561041617408297E-2</v>
      </c>
      <c r="AG16" s="91">
        <f>THG!AG16/THG!AG$6</f>
        <v>2.6240616456821578E-2</v>
      </c>
      <c r="AH16" s="91">
        <f>THG!AH16/THG!AH$6</f>
        <v>2.6194400393934173E-2</v>
      </c>
      <c r="AI16" s="91">
        <f>THG!AI16/THG!AI$6</f>
        <v>2.4814771012161597E-2</v>
      </c>
      <c r="AJ16" s="91">
        <f>THG!AJ16/THG!AJ$6</f>
        <v>2.3493333875884061E-2</v>
      </c>
    </row>
    <row r="17" spans="2:36" ht="18.75" customHeight="1">
      <c r="B17" s="18" t="s">
        <v>11</v>
      </c>
      <c r="C17" s="33">
        <f>THG!C17/THG!C$6</f>
        <v>2.5874665853140692E-2</v>
      </c>
      <c r="D17" s="33">
        <f>THG!D17/THG!D$6</f>
        <v>2.6264047135094084E-2</v>
      </c>
      <c r="E17" s="33">
        <f>THG!E17/THG!E$6</f>
        <v>2.935614029100525E-2</v>
      </c>
      <c r="F17" s="33">
        <f>THG!F17/THG!F$6</f>
        <v>2.7701214454238083E-2</v>
      </c>
      <c r="G17" s="33">
        <f>THG!G17/THG!G$6</f>
        <v>3.0393434959623145E-2</v>
      </c>
      <c r="H17" s="33">
        <f>THG!H17/THG!H$6</f>
        <v>3.0486169885937612E-2</v>
      </c>
      <c r="I17" s="33">
        <f>THG!I17/THG!I$6</f>
        <v>2.9929692213202623E-2</v>
      </c>
      <c r="J17" s="33">
        <f>THG!J17/THG!J$6</f>
        <v>2.8829804151694994E-2</v>
      </c>
      <c r="K17" s="33">
        <f>THG!K17/THG!K$6</f>
        <v>1.9034313451025079E-2</v>
      </c>
      <c r="L17" s="33">
        <f>THG!L17/THG!L$6</f>
        <v>1.5825261361191337E-2</v>
      </c>
      <c r="M17" s="33">
        <f>THG!M17/THG!M$6</f>
        <v>1.4701423004476563E-2</v>
      </c>
      <c r="N17" s="33">
        <f>THG!N17/THG!N$6</f>
        <v>1.5458422048365386E-2</v>
      </c>
      <c r="O17" s="33">
        <f>THG!O17/THG!O$6</f>
        <v>1.6932503094446077E-2</v>
      </c>
      <c r="P17" s="33">
        <f>THG!P17/THG!P$6</f>
        <v>1.6661648059454793E-2</v>
      </c>
      <c r="Q17" s="33">
        <f>THG!Q17/THG!Q$6</f>
        <v>1.7840861488374857E-2</v>
      </c>
      <c r="R17" s="33">
        <f>THG!R17/THG!R$6</f>
        <v>1.762378332457324E-2</v>
      </c>
      <c r="S17" s="33">
        <f>THG!S17/THG!S$6</f>
        <v>1.6436144638274159E-2</v>
      </c>
      <c r="T17" s="33">
        <f>THG!T17/THG!T$6</f>
        <v>1.9595204888039584E-2</v>
      </c>
      <c r="U17" s="33">
        <f>THG!U17/THG!U$6</f>
        <v>1.8063428701080349E-2</v>
      </c>
      <c r="V17" s="33">
        <f>THG!V17/THG!V$6</f>
        <v>1.9094549419851496E-2</v>
      </c>
      <c r="W17" s="33">
        <f>THG!W17/THG!W$6</f>
        <v>1.1196690439674325E-2</v>
      </c>
      <c r="X17" s="33">
        <f>THG!X17/THG!X$6</f>
        <v>1.0786016833504728E-2</v>
      </c>
      <c r="Y17" s="33">
        <f>THG!Y17/THG!Y$6</f>
        <v>1.0512945835032952E-2</v>
      </c>
      <c r="Z17" s="33">
        <f>THG!Z17/THG!Z$6</f>
        <v>1.0345005934380761E-2</v>
      </c>
      <c r="AA17" s="33">
        <f>THG!AA17/THG!AA$6</f>
        <v>8.5147606280886086E-3</v>
      </c>
      <c r="AB17" s="33">
        <f>THG!AB17/THG!AB$6</f>
        <v>7.7018509021825081E-3</v>
      </c>
      <c r="AC17" s="33">
        <f>THG!AC17/THG!AC$6</f>
        <v>7.7774224627074843E-3</v>
      </c>
      <c r="AD17" s="33">
        <f>THG!AD17/THG!AD$6</f>
        <v>7.8789675795762765E-3</v>
      </c>
      <c r="AE17" s="33">
        <f>THG!AE17/THG!AE$6</f>
        <v>7.9386118598421939E-3</v>
      </c>
      <c r="AF17" s="33">
        <f>THG!AF17/THG!AF$6</f>
        <v>8.2088394426118299E-3</v>
      </c>
      <c r="AG17" s="33">
        <f>THG!AG17/THG!AG$6</f>
        <v>8.9649001763084379E-3</v>
      </c>
      <c r="AH17" s="33">
        <f>THG!AH17/THG!AH$6</f>
        <v>8.4260025261869449E-3</v>
      </c>
      <c r="AI17" s="33">
        <f>THG!AI17/THG!AI$6</f>
        <v>6.9345334899929825E-3</v>
      </c>
      <c r="AJ17" s="33">
        <f>THG!AJ17/THG!AJ$6</f>
        <v>7.3108043846136081E-3</v>
      </c>
    </row>
    <row r="18" spans="2:36" ht="18.75" customHeight="1">
      <c r="B18" s="17" t="s">
        <v>12</v>
      </c>
      <c r="C18" s="32">
        <f>THG!C18/THG!C$6</f>
        <v>2.230884655394666E-2</v>
      </c>
      <c r="D18" s="32">
        <f>THG!D18/THG!D$6</f>
        <v>2.2337895897329312E-2</v>
      </c>
      <c r="E18" s="32">
        <f>THG!E18/THG!E$6</f>
        <v>2.0133972974033632E-2</v>
      </c>
      <c r="F18" s="32">
        <f>THG!F18/THG!F$6</f>
        <v>2.0565231127734833E-2</v>
      </c>
      <c r="G18" s="32">
        <f>THG!G18/THG!G$6</f>
        <v>2.1897872111861311E-2</v>
      </c>
      <c r="H18" s="32">
        <f>THG!H18/THG!H$6</f>
        <v>2.0196712170343165E-2</v>
      </c>
      <c r="I18" s="32">
        <f>THG!I18/THG!I$6</f>
        <v>1.9184923675481878E-2</v>
      </c>
      <c r="J18" s="32">
        <f>THG!J18/THG!J$6</f>
        <v>2.1277736291321743E-2</v>
      </c>
      <c r="K18" s="32">
        <f>THG!K18/THG!K$6</f>
        <v>2.0213099303847799E-2</v>
      </c>
      <c r="L18" s="32">
        <f>THG!L18/THG!L$6</f>
        <v>1.8590682441018632E-2</v>
      </c>
      <c r="M18" s="32">
        <f>THG!M18/THG!M$6</f>
        <v>2.3243700617985724E-2</v>
      </c>
      <c r="N18" s="32">
        <f>THG!N18/THG!N$6</f>
        <v>2.0223431217485127E-2</v>
      </c>
      <c r="O18" s="32">
        <f>THG!O18/THG!O$6</f>
        <v>1.9152184410334346E-2</v>
      </c>
      <c r="P18" s="32">
        <f>THG!P18/THG!P$6</f>
        <v>2.1561789464634069E-2</v>
      </c>
      <c r="Q18" s="32">
        <f>THG!Q18/THG!Q$6</f>
        <v>2.217746409154701E-2</v>
      </c>
      <c r="R18" s="32">
        <f>THG!R18/THG!R$6</f>
        <v>2.1053048399942449E-2</v>
      </c>
      <c r="S18" s="32">
        <f>THG!S18/THG!S$6</f>
        <v>2.1089042753199005E-2</v>
      </c>
      <c r="T18" s="32">
        <f>THG!T18/THG!T$6</f>
        <v>2.0922398070151619E-2</v>
      </c>
      <c r="U18" s="32">
        <f>THG!U18/THG!U$6</f>
        <v>1.9115372723971635E-2</v>
      </c>
      <c r="V18" s="32">
        <f>THG!V18/THG!V$6</f>
        <v>1.4600470571107969E-2</v>
      </c>
      <c r="W18" s="32">
        <f>THG!W18/THG!W$6</f>
        <v>1.7955893286507617E-2</v>
      </c>
      <c r="X18" s="32">
        <f>THG!X18/THG!X$6</f>
        <v>1.9060436233861871E-2</v>
      </c>
      <c r="Y18" s="32">
        <f>THG!Y18/THG!Y$6</f>
        <v>1.627019930949505E-2</v>
      </c>
      <c r="Z18" s="32">
        <f>THG!Z18/THG!Z$6</f>
        <v>1.6506136664556265E-2</v>
      </c>
      <c r="AA18" s="32">
        <f>THG!AA18/THG!AA$6</f>
        <v>1.9210906267221429E-2</v>
      </c>
      <c r="AB18" s="32">
        <f>THG!AB18/THG!AB$6</f>
        <v>1.8925792111026882E-2</v>
      </c>
      <c r="AC18" s="32">
        <f>THG!AC18/THG!AC$6</f>
        <v>2.0770909011725323E-2</v>
      </c>
      <c r="AD18" s="32">
        <f>THG!AD18/THG!AD$6</f>
        <v>2.4802564807043723E-2</v>
      </c>
      <c r="AE18" s="32">
        <f>THG!AE18/THG!AE$6</f>
        <v>2.3567988322924966E-2</v>
      </c>
      <c r="AF18" s="32">
        <f>THG!AF18/THG!AF$6</f>
        <v>2.2821828582029843E-2</v>
      </c>
      <c r="AG18" s="91">
        <f>THG!AG18/THG!AG$6</f>
        <v>2.1825217430456005E-2</v>
      </c>
      <c r="AH18" s="91">
        <f>THG!AH18/THG!AH$6</f>
        <v>2.3310159810624915E-2</v>
      </c>
      <c r="AI18" s="91">
        <f>THG!AI18/THG!AI$6</f>
        <v>2.1459644405485055E-2</v>
      </c>
      <c r="AJ18" s="91">
        <f>THG!AJ18/THG!AJ$6</f>
        <v>2.2126774335275028E-2</v>
      </c>
    </row>
    <row r="19" spans="2:36" ht="18.75" customHeight="1">
      <c r="B19" s="18" t="s">
        <v>76</v>
      </c>
      <c r="C19" s="33">
        <f>THG!C19/THG!C$6</f>
        <v>7.5915553534578392E-3</v>
      </c>
      <c r="D19" s="33">
        <f>THG!D19/THG!D$6</f>
        <v>8.0624949955306162E-3</v>
      </c>
      <c r="E19" s="33">
        <f>THG!E19/THG!E$6</f>
        <v>8.9105840590821776E-3</v>
      </c>
      <c r="F19" s="33">
        <f>THG!F19/THG!F$6</f>
        <v>1.1359141089390963E-2</v>
      </c>
      <c r="G19" s="33">
        <f>THG!G19/THG!G$6</f>
        <v>1.1770455112975064E-2</v>
      </c>
      <c r="H19" s="33">
        <f>THG!H19/THG!H$6</f>
        <v>1.2070808471916109E-2</v>
      </c>
      <c r="I19" s="33">
        <f>THG!I19/THG!I$6</f>
        <v>1.2263830734410914E-2</v>
      </c>
      <c r="J19" s="33">
        <f>THG!J19/THG!J$6</f>
        <v>1.3326778633717826E-2</v>
      </c>
      <c r="K19" s="33">
        <f>THG!K19/THG!K$6</f>
        <v>1.4059625581561767E-2</v>
      </c>
      <c r="L19" s="33">
        <f>THG!L19/THG!L$6</f>
        <v>1.3251014409781653E-2</v>
      </c>
      <c r="M19" s="33">
        <f>THG!M19/THG!M$6</f>
        <v>1.3409381044389095E-2</v>
      </c>
      <c r="N19" s="33">
        <f>THG!N19/THG!N$6</f>
        <v>1.3640475668776925E-2</v>
      </c>
      <c r="O19" s="33">
        <f>THG!O19/THG!O$6</f>
        <v>1.3624640870991654E-2</v>
      </c>
      <c r="P19" s="33">
        <f>THG!P19/THG!P$6</f>
        <v>1.3722321603063255E-2</v>
      </c>
      <c r="Q19" s="33">
        <f>THG!Q19/THG!Q$6</f>
        <v>1.4360381209908225E-2</v>
      </c>
      <c r="R19" s="33">
        <f>THG!R19/THG!R$6</f>
        <v>1.4550223441186035E-2</v>
      </c>
      <c r="S19" s="33">
        <f>THG!S19/THG!S$6</f>
        <v>1.4848616744432438E-2</v>
      </c>
      <c r="T19" s="33">
        <f>THG!T19/THG!T$6</f>
        <v>1.5947724617908304E-2</v>
      </c>
      <c r="U19" s="33">
        <f>THG!U19/THG!U$6</f>
        <v>1.5595383534464258E-2</v>
      </c>
      <c r="V19" s="33">
        <f>THG!V19/THG!V$6</f>
        <v>1.6909700190176888E-2</v>
      </c>
      <c r="W19" s="33">
        <f>THG!W19/THG!W$6</f>
        <v>1.7005044642067171E-2</v>
      </c>
      <c r="X19" s="33">
        <f>THG!X19/THG!X$6</f>
        <v>1.7749706294586425E-2</v>
      </c>
      <c r="Y19" s="33">
        <f>THG!Y19/THG!Y$6</f>
        <v>1.7769562980430847E-2</v>
      </c>
      <c r="Z19" s="33">
        <f>THG!Z19/THG!Z$6</f>
        <v>1.7376606064399204E-2</v>
      </c>
      <c r="AA19" s="33">
        <f>THG!AA19/THG!AA$6</f>
        <v>1.8193525435257176E-2</v>
      </c>
      <c r="AB19" s="33">
        <f>THG!AB19/THG!AB$6</f>
        <v>1.8439228625401812E-2</v>
      </c>
      <c r="AC19" s="33">
        <f>THG!AC19/THG!AC$6</f>
        <v>1.865275071796094E-2</v>
      </c>
      <c r="AD19" s="33">
        <f>THG!AD19/THG!AD$6</f>
        <v>1.8933624150137388E-2</v>
      </c>
      <c r="AE19" s="33">
        <f>THG!AE19/THG!AE$6</f>
        <v>1.8546194292869911E-2</v>
      </c>
      <c r="AF19" s="33">
        <f>THG!AF19/THG!AF$6</f>
        <v>1.8900505253548916E-2</v>
      </c>
      <c r="AG19" s="33">
        <f>THG!AG19/THG!AG$6</f>
        <v>1.8479059340901924E-2</v>
      </c>
      <c r="AH19" s="33">
        <f>THG!AH19/THG!AH$6</f>
        <v>1.7169819987378356E-2</v>
      </c>
      <c r="AI19" s="33">
        <f>THG!AI19/THG!AI$6</f>
        <v>1.6209396419516416E-2</v>
      </c>
      <c r="AJ19" s="33">
        <f>THG!AJ19/THG!AJ$6</f>
        <v>1.6890294064925763E-2</v>
      </c>
    </row>
    <row r="20" spans="2:36" s="148" customFormat="1" ht="18.75" customHeight="1">
      <c r="B20" s="89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</row>
    <row r="21" spans="2:36" s="10" customFormat="1" ht="18.75" customHeight="1">
      <c r="B21" s="150" t="s">
        <v>9</v>
      </c>
      <c r="C21" s="31">
        <f>THG!C21/THG!C$6</f>
        <v>0.16794228620254692</v>
      </c>
      <c r="D21" s="31">
        <f>THG!D21/THG!D$6</f>
        <v>0.17302284509049995</v>
      </c>
      <c r="E21" s="31">
        <f>THG!E21/THG!E$6</f>
        <v>0.1647327850254392</v>
      </c>
      <c r="F21" s="31">
        <f>THG!F21/THG!F$6</f>
        <v>0.17192457152602197</v>
      </c>
      <c r="G21" s="31">
        <f>THG!G21/THG!G$6</f>
        <v>0.16512742773871941</v>
      </c>
      <c r="H21" s="31">
        <f>THG!H21/THG!H$6</f>
        <v>0.1675118761118114</v>
      </c>
      <c r="I21" s="31">
        <f>THG!I21/THG!I$6</f>
        <v>0.18533633432729432</v>
      </c>
      <c r="J21" s="31">
        <f>THG!J21/THG!J$6</f>
        <v>0.17934403887594669</v>
      </c>
      <c r="K21" s="31">
        <f>THG!K21/THG!K$6</f>
        <v>0.17585877861066482</v>
      </c>
      <c r="L21" s="31">
        <f>THG!L21/THG!L$6</f>
        <v>0.16564281907291717</v>
      </c>
      <c r="M21" s="31">
        <f>THG!M21/THG!M$6</f>
        <v>0.16030781815978376</v>
      </c>
      <c r="N21" s="31">
        <f>THG!N21/THG!N$6</f>
        <v>0.17731150515308855</v>
      </c>
      <c r="O21" s="31">
        <f>THG!O21/THG!O$6</f>
        <v>0.16846121143819337</v>
      </c>
      <c r="P21" s="31">
        <f>THG!P21/THG!P$6</f>
        <v>0.15750896861059122</v>
      </c>
      <c r="Q21" s="31">
        <f>THG!Q21/THG!Q$6</f>
        <v>0.15303626689239622</v>
      </c>
      <c r="R21" s="31">
        <f>THG!R21/THG!R$6</f>
        <v>0.1593183337271892</v>
      </c>
      <c r="S21" s="31">
        <f>THG!S21/THG!S$6</f>
        <v>0.16358339136120389</v>
      </c>
      <c r="T21" s="31">
        <f>THG!T21/THG!T$6</f>
        <v>0.12704079549767058</v>
      </c>
      <c r="U21" s="31">
        <f>THG!U21/THG!U$6</f>
        <v>0.1520228286742801</v>
      </c>
      <c r="V21" s="31">
        <f>THG!V21/THG!V$6</f>
        <v>0.15244529676758073</v>
      </c>
      <c r="W21" s="31">
        <f>THG!W21/THG!W$6</f>
        <v>0.15403244246027101</v>
      </c>
      <c r="X21" s="31">
        <f>THG!X21/THG!X$6</f>
        <v>0.13784950900195989</v>
      </c>
      <c r="Y21" s="31">
        <f>THG!Y21/THG!Y$6</f>
        <v>0.14256396622023959</v>
      </c>
      <c r="Z21" s="31">
        <f>THG!Z21/THG!Z$6</f>
        <v>0.14935695970847956</v>
      </c>
      <c r="AA21" s="31">
        <f>THG!AA21/THG!AA$6</f>
        <v>0.13503609309404449</v>
      </c>
      <c r="AB21" s="31">
        <f>THG!AB21/THG!AB$6</f>
        <v>0.14039006757044933</v>
      </c>
      <c r="AC21" s="31">
        <f>THG!AC21/THG!AC$6</f>
        <v>0.13585447195808867</v>
      </c>
      <c r="AD21" s="31">
        <f>THG!AD21/THG!AD$6</f>
        <v>0.13773370389767492</v>
      </c>
      <c r="AE21" s="31">
        <f>THG!AE21/THG!AE$6</f>
        <v>0.13639181673714168</v>
      </c>
      <c r="AF21" s="31">
        <f>THG!AF21/THG!AF$6</f>
        <v>0.15356877423635359</v>
      </c>
      <c r="AG21" s="31">
        <f>THG!AG21/THG!AG$6</f>
        <v>0.16747646306110411</v>
      </c>
      <c r="AH21" s="31">
        <f>THG!AH21/THG!AH$6</f>
        <v>0.15712828026129971</v>
      </c>
      <c r="AI21" s="31">
        <f>THG!AI21/THG!AI$6</f>
        <v>0.1473983089044347</v>
      </c>
      <c r="AJ21" s="31">
        <f>THG!AJ21/THG!AJ$6</f>
        <v>0.15167085747252021</v>
      </c>
    </row>
    <row r="22" spans="2:36" s="148" customFormat="1" ht="18.75" customHeight="1">
      <c r="B22" s="89" t="s">
        <v>68</v>
      </c>
      <c r="C22" s="91">
        <f>THG!C22/THG!C$6</f>
        <v>5.2615782656450227E-2</v>
      </c>
      <c r="D22" s="91">
        <f>THG!D22/THG!D$6</f>
        <v>5.4701226927950077E-2</v>
      </c>
      <c r="E22" s="91">
        <f>THG!E22/THG!E$6</f>
        <v>5.0605588580214696E-2</v>
      </c>
      <c r="F22" s="91">
        <f>THG!F22/THG!F$6</f>
        <v>4.8920982520892754E-2</v>
      </c>
      <c r="G22" s="91">
        <f>THG!G22/THG!G$6</f>
        <v>4.5579787862722626E-2</v>
      </c>
      <c r="H22" s="91">
        <f>THG!H22/THG!H$6</f>
        <v>4.7592007097780796E-2</v>
      </c>
      <c r="I22" s="91">
        <f>THG!I22/THG!I$6</f>
        <v>5.6278893516705418E-2</v>
      </c>
      <c r="J22" s="91">
        <f>THG!J22/THG!J$6</f>
        <v>4.9890978040937561E-2</v>
      </c>
      <c r="K22" s="91">
        <f>THG!K22/THG!K$6</f>
        <v>4.9463707973539439E-2</v>
      </c>
      <c r="L22" s="91">
        <f>THG!L22/THG!L$6</f>
        <v>4.7166830088117166E-2</v>
      </c>
      <c r="M22" s="91">
        <f>THG!M22/THG!M$6</f>
        <v>4.3727271928224822E-2</v>
      </c>
      <c r="N22" s="91">
        <f>THG!N22/THG!N$6</f>
        <v>4.9967625225984767E-2</v>
      </c>
      <c r="O22" s="91">
        <f>THG!O22/THG!O$6</f>
        <v>4.8181915660152383E-2</v>
      </c>
      <c r="P22" s="91">
        <f>THG!P22/THG!P$6</f>
        <v>3.5869186297778438E-2</v>
      </c>
      <c r="Q22" s="91">
        <f>THG!Q22/THG!Q$6</f>
        <v>3.6932531856479829E-2</v>
      </c>
      <c r="R22" s="91">
        <f>THG!R22/THG!R$6</f>
        <v>4.4246584373806172E-2</v>
      </c>
      <c r="S22" s="91">
        <f>THG!S22/THG!S$6</f>
        <v>4.8145026375489314E-2</v>
      </c>
      <c r="T22" s="91">
        <f>THG!T22/THG!T$6</f>
        <v>3.4792229220399547E-2</v>
      </c>
      <c r="U22" s="91">
        <f>THG!U22/THG!U$6</f>
        <v>4.0181602996298527E-2</v>
      </c>
      <c r="V22" s="91">
        <f>THG!V22/THG!V$6</f>
        <v>4.0664931622824044E-2</v>
      </c>
      <c r="W22" s="91">
        <f>THG!W22/THG!W$6</f>
        <v>3.8280930463583308E-2</v>
      </c>
      <c r="X22" s="91">
        <f>THG!X22/THG!X$6</f>
        <v>3.8469012912908974E-2</v>
      </c>
      <c r="Y22" s="91">
        <f>THG!Y22/THG!Y$6</f>
        <v>3.7026759139772797E-2</v>
      </c>
      <c r="Z22" s="91">
        <f>THG!Z22/THG!Z$6</f>
        <v>4.0020161066751832E-2</v>
      </c>
      <c r="AA22" s="91">
        <f>THG!AA22/THG!AA$6</f>
        <v>3.9190126726784028E-2</v>
      </c>
      <c r="AB22" s="91">
        <f>THG!AB22/THG!AB$6</f>
        <v>4.0379469426634736E-2</v>
      </c>
      <c r="AC22" s="91">
        <f>THG!AC22/THG!AC$6</f>
        <v>3.1968685653026623E-2</v>
      </c>
      <c r="AD22" s="91">
        <f>THG!AD22/THG!AD$6</f>
        <v>3.3942573932966617E-2</v>
      </c>
      <c r="AE22" s="91">
        <f>THG!AE22/THG!AE$6</f>
        <v>3.0094210779464611E-2</v>
      </c>
      <c r="AF22" s="91">
        <f>THG!AF22/THG!AF$6</f>
        <v>3.2651606062590349E-2</v>
      </c>
      <c r="AG22" s="91">
        <f>THG!AG22/THG!AG$6</f>
        <v>3.4296838235305327E-2</v>
      </c>
      <c r="AH22" s="91">
        <f>THG!AH22/THG!AH$6</f>
        <v>3.4100807000684609E-2</v>
      </c>
      <c r="AI22" s="91">
        <f>THG!AI22/THG!AI$6</f>
        <v>3.2263829808172828E-2</v>
      </c>
      <c r="AJ22" s="91">
        <f>THG!AJ22/THG!AJ$6</f>
        <v>3.4005111829925529E-2</v>
      </c>
    </row>
    <row r="23" spans="2:36" s="148" customFormat="1" ht="18.75" customHeight="1">
      <c r="B23" s="18" t="s">
        <v>16</v>
      </c>
      <c r="C23" s="33">
        <f>THG!C23/THG!C$6</f>
        <v>0.10562623587021723</v>
      </c>
      <c r="D23" s="33">
        <f>THG!D23/THG!D$6</f>
        <v>0.11113976956229575</v>
      </c>
      <c r="E23" s="33">
        <f>THG!E23/THG!E$6</f>
        <v>0.10844351250675531</v>
      </c>
      <c r="F23" s="33">
        <f>THG!F23/THG!F$6</f>
        <v>0.11842025528565787</v>
      </c>
      <c r="G23" s="33">
        <f>THG!G23/THG!G$6</f>
        <v>0.11526372748487503</v>
      </c>
      <c r="H23" s="33">
        <f>THG!H23/THG!H$6</f>
        <v>0.11633018109031974</v>
      </c>
      <c r="I23" s="33">
        <f>THG!I23/THG!I$6</f>
        <v>0.12629237074872346</v>
      </c>
      <c r="J23" s="33">
        <f>THG!J23/THG!J$6</f>
        <v>0.12669602103830316</v>
      </c>
      <c r="K23" s="33">
        <f>THG!K23/THG!K$6</f>
        <v>0.12356603829470783</v>
      </c>
      <c r="L23" s="33">
        <f>THG!L23/THG!L$6</f>
        <v>0.1159820451873699</v>
      </c>
      <c r="M23" s="33">
        <f>THG!M23/THG!M$6</f>
        <v>0.11433960334725554</v>
      </c>
      <c r="N23" s="33">
        <f>THG!N23/THG!N$6</f>
        <v>0.12553313242641828</v>
      </c>
      <c r="O23" s="33">
        <f>THG!O23/THG!O$6</f>
        <v>0.11839515047377433</v>
      </c>
      <c r="P23" s="33">
        <f>THG!P23/THG!P$6</f>
        <v>0.11966428797889347</v>
      </c>
      <c r="Q23" s="33">
        <f>THG!Q23/THG!Q$6</f>
        <v>0.11436873839388501</v>
      </c>
      <c r="R23" s="33">
        <f>THG!R23/THG!R$6</f>
        <v>0.11328164673851349</v>
      </c>
      <c r="S23" s="33">
        <f>THG!S23/THG!S$6</f>
        <v>0.11382881031565943</v>
      </c>
      <c r="T23" s="33">
        <f>THG!T23/THG!T$6</f>
        <v>9.0858295589325788E-2</v>
      </c>
      <c r="U23" s="33">
        <f>THG!U23/THG!U$6</f>
        <v>0.11043644392386803</v>
      </c>
      <c r="V23" s="33">
        <f>THG!V23/THG!V$6</f>
        <v>0.11024003037789745</v>
      </c>
      <c r="W23" s="33">
        <f>THG!W23/THG!W$6</f>
        <v>0.11430358663803573</v>
      </c>
      <c r="X23" s="33">
        <f>THG!X23/THG!X$6</f>
        <v>9.8006493232457234E-2</v>
      </c>
      <c r="Y23" s="33">
        <f>THG!Y23/THG!Y$6</f>
        <v>0.10440930782430063</v>
      </c>
      <c r="Z23" s="33">
        <f>THG!Z23/THG!Z$6</f>
        <v>0.10818725356438209</v>
      </c>
      <c r="AA23" s="33">
        <f>THG!AA23/THG!AA$6</f>
        <v>9.4720660681410621E-2</v>
      </c>
      <c r="AB23" s="33">
        <f>THG!AB23/THG!AB$6</f>
        <v>9.8904641270989052E-2</v>
      </c>
      <c r="AC23" s="33">
        <f>THG!AC23/THG!AC$6</f>
        <v>0.10273224177430551</v>
      </c>
      <c r="AD23" s="33">
        <f>THG!AD23/THG!AD$6</f>
        <v>0.10282396642899103</v>
      </c>
      <c r="AE23" s="33">
        <f>THG!AE23/THG!AE$6</f>
        <v>0.10540629027976414</v>
      </c>
      <c r="AF23" s="33">
        <f>THG!AF23/THG!AF$6</f>
        <v>0.11976016268709246</v>
      </c>
      <c r="AG23" s="33">
        <f>THG!AG23/THG!AG$6</f>
        <v>0.13210200606473507</v>
      </c>
      <c r="AH23" s="33">
        <f>THG!AH23/THG!AH$6</f>
        <v>0.12173447255910076</v>
      </c>
      <c r="AI23" s="33">
        <f>THG!AI23/THG!AI$6</f>
        <v>0.11400852449083236</v>
      </c>
      <c r="AJ23" s="33">
        <f>THG!AJ23/THG!AJ$6</f>
        <v>0.11640683079687271</v>
      </c>
    </row>
    <row r="24" spans="2:36" s="148" customFormat="1" ht="18.75" customHeight="1">
      <c r="B24" s="89" t="s">
        <v>69</v>
      </c>
      <c r="C24" s="91">
        <f>THG!C24/THG!C$6</f>
        <v>9.700267675879443E-3</v>
      </c>
      <c r="D24" s="91">
        <f>THG!D24/THG!D$6</f>
        <v>7.1818486002541097E-3</v>
      </c>
      <c r="E24" s="91">
        <f>THG!E24/THG!E$6</f>
        <v>5.6836839384692035E-3</v>
      </c>
      <c r="F24" s="91">
        <f>THG!F24/THG!F$6</f>
        <v>4.5833337194713481E-3</v>
      </c>
      <c r="G24" s="91">
        <f>THG!G24/THG!G$6</f>
        <v>4.2839123911217504E-3</v>
      </c>
      <c r="H24" s="91">
        <f>THG!H24/THG!H$6</f>
        <v>3.5896879237108845E-3</v>
      </c>
      <c r="I24" s="91">
        <f>THG!I24/THG!I$6</f>
        <v>2.7650700618654317E-3</v>
      </c>
      <c r="J24" s="91">
        <f>THG!J24/THG!J$6</f>
        <v>2.7570397967059735E-3</v>
      </c>
      <c r="K24" s="91">
        <f>THG!K24/THG!K$6</f>
        <v>2.8290323424175539E-3</v>
      </c>
      <c r="L24" s="91">
        <f>THG!L24/THG!L$6</f>
        <v>2.4939437974301022E-3</v>
      </c>
      <c r="M24" s="91">
        <f>THG!M24/THG!M$6</f>
        <v>2.2409428843034014E-3</v>
      </c>
      <c r="N24" s="91">
        <f>THG!N24/THG!N$6</f>
        <v>1.8107475006854876E-3</v>
      </c>
      <c r="O24" s="91">
        <f>THG!O24/THG!O$6</f>
        <v>1.8841453042666362E-3</v>
      </c>
      <c r="P24" s="91">
        <f>THG!P24/THG!P$6</f>
        <v>1.9754943339193093E-3</v>
      </c>
      <c r="Q24" s="91">
        <f>THG!Q24/THG!Q$6</f>
        <v>1.7349966420313876E-3</v>
      </c>
      <c r="R24" s="91">
        <f>THG!R24/THG!R$6</f>
        <v>1.7901026148695208E-3</v>
      </c>
      <c r="S24" s="91">
        <f>THG!S24/THG!S$6</f>
        <v>1.6095546700551648E-3</v>
      </c>
      <c r="T24" s="91">
        <f>THG!T24/THG!T$6</f>
        <v>1.3902706879452436E-3</v>
      </c>
      <c r="U24" s="91">
        <f>THG!U24/THG!U$6</f>
        <v>1.4047817541135562E-3</v>
      </c>
      <c r="V24" s="91">
        <f>THG!V24/THG!V$6</f>
        <v>1.5403347668592577E-3</v>
      </c>
      <c r="W24" s="91">
        <f>THG!W24/THG!W$6</f>
        <v>1.4479253586519663E-3</v>
      </c>
      <c r="X24" s="91">
        <f>THG!X24/THG!X$6</f>
        <v>1.3740028565936814E-3</v>
      </c>
      <c r="Y24" s="91">
        <f>THG!Y24/THG!Y$6</f>
        <v>1.1278992561661559E-3</v>
      </c>
      <c r="Z24" s="91">
        <f>THG!Z24/THG!Z$6</f>
        <v>1.1495450773456278E-3</v>
      </c>
      <c r="AA24" s="91">
        <f>THG!AA24/THG!AA$6</f>
        <v>1.125305685849839E-3</v>
      </c>
      <c r="AB24" s="91">
        <f>THG!AB24/THG!AB$6</f>
        <v>1.1059568728255353E-3</v>
      </c>
      <c r="AC24" s="91">
        <f>THG!AC24/THG!AC$6</f>
        <v>1.1535445307565206E-3</v>
      </c>
      <c r="AD24" s="91">
        <f>THG!AD24/THG!AD$6</f>
        <v>9.6716353571729024E-4</v>
      </c>
      <c r="AE24" s="91">
        <f>THG!AE24/THG!AE$6</f>
        <v>8.9131567791293765E-4</v>
      </c>
      <c r="AF24" s="91">
        <f>THG!AF24/THG!AF$6</f>
        <v>1.1570054866707734E-3</v>
      </c>
      <c r="AG24" s="91">
        <f>THG!AG24/THG!AG$6</f>
        <v>1.0776187610637129E-3</v>
      </c>
      <c r="AH24" s="91">
        <f>THG!AH24/THG!AH$6</f>
        <v>1.2930007015143543E-3</v>
      </c>
      <c r="AI24" s="91">
        <f>THG!AI24/THG!AI$6</f>
        <v>1.1259546054295129E-3</v>
      </c>
      <c r="AJ24" s="91">
        <f>THG!AJ24/THG!AJ$6</f>
        <v>1.2589148457219786E-3</v>
      </c>
    </row>
    <row r="25" spans="2:36" s="148" customFormat="1" ht="18.75" customHeight="1">
      <c r="B25" s="18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</row>
    <row r="26" spans="2:36" s="10" customFormat="1" ht="18.75" customHeight="1">
      <c r="B26" s="151" t="s">
        <v>13</v>
      </c>
      <c r="C26" s="30">
        <f>THG!C26/THG!C$6</f>
        <v>0.13061534212533574</v>
      </c>
      <c r="D26" s="30">
        <f>THG!D26/THG!D$6</f>
        <v>0.13805081894493404</v>
      </c>
      <c r="E26" s="30">
        <f>THG!E26/THG!E$6</f>
        <v>0.1490554864047898</v>
      </c>
      <c r="F26" s="30">
        <f>THG!F26/THG!F$6</f>
        <v>0.15402396439504523</v>
      </c>
      <c r="G26" s="30">
        <f>THG!G26/THG!G$6</f>
        <v>0.15292593991424852</v>
      </c>
      <c r="H26" s="30">
        <f>THG!H26/THG!H$6</f>
        <v>0.15716817090045446</v>
      </c>
      <c r="I26" s="30">
        <f>THG!I26/THG!I$6</f>
        <v>0.1544181825703998</v>
      </c>
      <c r="J26" s="30">
        <f>THG!J26/THG!J$6</f>
        <v>0.15980386217533918</v>
      </c>
      <c r="K26" s="30">
        <f>THG!K26/THG!K$6</f>
        <v>0.16647206084862554</v>
      </c>
      <c r="L26" s="30">
        <f>THG!L26/THG!L$6</f>
        <v>0.17685418592006813</v>
      </c>
      <c r="M26" s="30">
        <f>THG!M26/THG!M$6</f>
        <v>0.17356832596613603</v>
      </c>
      <c r="N26" s="30">
        <f>THG!N26/THG!N$6</f>
        <v>0.16746786068114769</v>
      </c>
      <c r="O26" s="30">
        <f>THG!O26/THG!O$6</f>
        <v>0.16856015014116466</v>
      </c>
      <c r="P26" s="30">
        <f>THG!P26/THG!P$6</f>
        <v>0.16122929711890624</v>
      </c>
      <c r="Q26" s="30">
        <f>THG!Q26/THG!Q$6</f>
        <v>0.15943385981798591</v>
      </c>
      <c r="R26" s="30">
        <f>THG!R26/THG!R$6</f>
        <v>0.15752478698328146</v>
      </c>
      <c r="S26" s="30">
        <f>THG!S26/THG!S$6</f>
        <v>0.16011750772875213</v>
      </c>
      <c r="T26" s="30">
        <f>THG!T26/THG!T$6</f>
        <v>0.15866601625209464</v>
      </c>
      <c r="U26" s="30">
        <f>THG!U26/THG!U$6</f>
        <v>0.16246341191294142</v>
      </c>
      <c r="V26" s="30">
        <f>THG!V26/THG!V$6</f>
        <v>0.16890418881473776</v>
      </c>
      <c r="W26" s="30">
        <f>THG!W26/THG!W$6</f>
        <v>0.1621361481321871</v>
      </c>
      <c r="X26" s="30">
        <f>THG!X26/THG!X$6</f>
        <v>0.16842134659805305</v>
      </c>
      <c r="Y26" s="30">
        <f>THG!Y26/THG!Y$6</f>
        <v>0.1647226393965906</v>
      </c>
      <c r="Z26" s="30">
        <f>THG!Z26/THG!Z$6</f>
        <v>0.16605887347535034</v>
      </c>
      <c r="AA26" s="30">
        <f>THG!AA26/THG!AA$6</f>
        <v>0.17269295126925338</v>
      </c>
      <c r="AB26" s="30">
        <f>THG!AB26/THG!AB$6</f>
        <v>0.17976585216960794</v>
      </c>
      <c r="AC26" s="30">
        <f>THG!AC26/THG!AC$6</f>
        <v>0.18308000195358115</v>
      </c>
      <c r="AD26" s="30">
        <f>THG!AD26/THG!AD$6</f>
        <v>0.18773394627817919</v>
      </c>
      <c r="AE26" s="30">
        <f>THG!AE26/THG!AE$6</f>
        <v>0.1941778888779927</v>
      </c>
      <c r="AF26" s="30">
        <f>THG!AF26/THG!AF$6</f>
        <v>0.20624005627678971</v>
      </c>
      <c r="AG26" s="30">
        <f>THG!AG26/THG!AG$6</f>
        <v>0.20004716570913039</v>
      </c>
      <c r="AH26" s="30">
        <f>THG!AH26/THG!AH$6</f>
        <v>0.1901006703076287</v>
      </c>
      <c r="AI26" s="30">
        <f>THG!AI26/THG!AI$6</f>
        <v>0.19638687135465885</v>
      </c>
      <c r="AJ26" s="30">
        <f>THG!AJ26/THG!AJ$6</f>
        <v>0.21591963187188759</v>
      </c>
    </row>
    <row r="27" spans="2:36" s="148" customFormat="1" ht="18.75" customHeight="1">
      <c r="B27" s="18" t="s">
        <v>3</v>
      </c>
      <c r="C27" s="33">
        <f>THG!C27/THG!C$6</f>
        <v>1.8667337212885681E-3</v>
      </c>
      <c r="D27" s="33">
        <f>THG!D27/THG!D$6</f>
        <v>1.8686101869103407E-3</v>
      </c>
      <c r="E27" s="33">
        <f>THG!E27/THG!E$6</f>
        <v>1.9805996553697624E-3</v>
      </c>
      <c r="F27" s="33">
        <f>THG!F27/THG!F$6</f>
        <v>1.9203704567405675E-3</v>
      </c>
      <c r="G27" s="33">
        <f>THG!G27/THG!G$6</f>
        <v>1.9349491769449004E-3</v>
      </c>
      <c r="H27" s="33">
        <f>THG!H27/THG!H$6</f>
        <v>2.0432667814780396E-3</v>
      </c>
      <c r="I27" s="33">
        <f>THG!I27/THG!I$6</f>
        <v>1.9374352194999444E-3</v>
      </c>
      <c r="J27" s="33">
        <f>THG!J27/THG!J$6</f>
        <v>2.1014281023547044E-3</v>
      </c>
      <c r="K27" s="33">
        <f>THG!K27/THG!K$6</f>
        <v>2.1595652714466451E-3</v>
      </c>
      <c r="L27" s="33">
        <f>THG!L27/THG!L$6</f>
        <v>2.2710053724396516E-3</v>
      </c>
      <c r="M27" s="33">
        <f>THG!M27/THG!M$6</f>
        <v>2.3955726855255186E-3</v>
      </c>
      <c r="N27" s="33">
        <f>THG!N27/THG!N$6</f>
        <v>2.2828502446747743E-3</v>
      </c>
      <c r="O27" s="33">
        <f>THG!O27/THG!O$6</f>
        <v>2.2233799654295806E-3</v>
      </c>
      <c r="P27" s="33">
        <f>THG!P27/THG!P$6</f>
        <v>2.2294264151724659E-3</v>
      </c>
      <c r="Q27" s="33">
        <f>THG!Q27/THG!Q$6</f>
        <v>2.2533349720332517E-3</v>
      </c>
      <c r="R27" s="33">
        <f>THG!R27/THG!R$6</f>
        <v>2.3111984806576369E-3</v>
      </c>
      <c r="S27" s="33">
        <f>THG!S27/THG!S$6</f>
        <v>2.3338108180547459E-3</v>
      </c>
      <c r="T27" s="33">
        <f>THG!T27/THG!T$6</f>
        <v>2.504109097343693E-3</v>
      </c>
      <c r="U27" s="33">
        <f>THG!U27/THG!U$6</f>
        <v>2.5090651979100208E-3</v>
      </c>
      <c r="V27" s="33">
        <f>THG!V27/THG!V$6</f>
        <v>2.5368304644821475E-3</v>
      </c>
      <c r="W27" s="33">
        <f>THG!W27/THG!W$6</f>
        <v>2.4468733538062235E-3</v>
      </c>
      <c r="X27" s="33">
        <f>THG!X27/THG!X$6</f>
        <v>2.5356912838963202E-3</v>
      </c>
      <c r="Y27" s="33">
        <f>THG!Y27/THG!Y$6</f>
        <v>2.3835081988591252E-3</v>
      </c>
      <c r="Z27" s="33">
        <f>THG!Z27/THG!Z$6</f>
        <v>2.1147953335888888E-3</v>
      </c>
      <c r="AA27" s="33">
        <f>THG!AA27/THG!AA$6</f>
        <v>2.2356599735707892E-3</v>
      </c>
      <c r="AB27" s="33">
        <f>THG!AB27/THG!AB$6</f>
        <v>2.3106965493361995E-3</v>
      </c>
      <c r="AC27" s="33">
        <f>THG!AC27/THG!AC$6</f>
        <v>2.3306672509830905E-3</v>
      </c>
      <c r="AD27" s="33">
        <f>THG!AD27/THG!AD$6</f>
        <v>2.2984748686594274E-3</v>
      </c>
      <c r="AE27" s="33">
        <f>THG!AE27/THG!AE$6</f>
        <v>2.3652857023858114E-3</v>
      </c>
      <c r="AF27" s="33">
        <f>THG!AF27/THG!AF$6</f>
        <v>2.6053397830565362E-3</v>
      </c>
      <c r="AG27" s="33">
        <f>THG!AG27/THG!AG$6</f>
        <v>1.2710615168080727E-3</v>
      </c>
      <c r="AH27" s="33">
        <f>THG!AH27/THG!AH$6</f>
        <v>9.4520775737614139E-4</v>
      </c>
      <c r="AI27" s="33">
        <f>THG!AI27/THG!AI$6</f>
        <v>1.3896566036722667E-3</v>
      </c>
      <c r="AJ27" s="33">
        <f>THG!AJ27/THG!AJ$6</f>
        <v>1.6694170586390772E-3</v>
      </c>
    </row>
    <row r="28" spans="2:36" s="148" customFormat="1" ht="18.75" customHeight="1">
      <c r="B28" s="89" t="s">
        <v>4</v>
      </c>
      <c r="C28" s="91">
        <f>THG!C28/THG!C$6</f>
        <v>0.12379561584047437</v>
      </c>
      <c r="D28" s="91">
        <f>THG!D28/THG!D$6</f>
        <v>0.13142092506004507</v>
      </c>
      <c r="E28" s="91">
        <f>THG!E28/THG!E$6</f>
        <v>0.14210125731089554</v>
      </c>
      <c r="F28" s="91">
        <f>THG!F28/THG!F$6</f>
        <v>0.14711423398003673</v>
      </c>
      <c r="G28" s="91">
        <f>THG!G28/THG!G$6</f>
        <v>0.1461405380713825</v>
      </c>
      <c r="H28" s="91">
        <f>THG!H28/THG!H$6</f>
        <v>0.15072368808736405</v>
      </c>
      <c r="I28" s="91">
        <f>THG!I28/THG!I$6</f>
        <v>0.14841214424172444</v>
      </c>
      <c r="J28" s="91">
        <f>THG!J28/THG!J$6</f>
        <v>0.15396605595139587</v>
      </c>
      <c r="K28" s="91">
        <f>THG!K28/THG!K$6</f>
        <v>0.16058550134764726</v>
      </c>
      <c r="L28" s="91">
        <f>THG!L28/THG!L$6</f>
        <v>0.17107039926923104</v>
      </c>
      <c r="M28" s="91">
        <f>THG!M28/THG!M$6</f>
        <v>0.16771746069567625</v>
      </c>
      <c r="N28" s="91">
        <f>THG!N28/THG!N$6</f>
        <v>0.16194454600559399</v>
      </c>
      <c r="O28" s="91">
        <f>THG!O28/THG!O$6</f>
        <v>0.16322670654176882</v>
      </c>
      <c r="P28" s="91">
        <f>THG!P28/THG!P$6</f>
        <v>0.15555875932374871</v>
      </c>
      <c r="Q28" s="91">
        <f>THG!Q28/THG!Q$6</f>
        <v>0.1536374193316693</v>
      </c>
      <c r="R28" s="91">
        <f>THG!R28/THG!R$6</f>
        <v>0.15160280404188053</v>
      </c>
      <c r="S28" s="91">
        <f>THG!S28/THG!S$6</f>
        <v>0.15435091133731377</v>
      </c>
      <c r="T28" s="91">
        <f>THG!T28/THG!T$6</f>
        <v>0.15283803182734373</v>
      </c>
      <c r="U28" s="91">
        <f>THG!U28/THG!U$6</f>
        <v>0.15645886394601999</v>
      </c>
      <c r="V28" s="91">
        <f>THG!V28/THG!V$6</f>
        <v>0.16313814493352316</v>
      </c>
      <c r="W28" s="91">
        <f>THG!W28/THG!W$6</f>
        <v>0.15637613711163931</v>
      </c>
      <c r="X28" s="91">
        <f>THG!X28/THG!X$6</f>
        <v>0.16262161671412376</v>
      </c>
      <c r="Y28" s="91">
        <f>THG!Y28/THG!Y$6</f>
        <v>0.15915089035172267</v>
      </c>
      <c r="Z28" s="91">
        <f>THG!Z28/THG!Z$6</f>
        <v>0.16079841893566851</v>
      </c>
      <c r="AA28" s="91">
        <f>THG!AA28/THG!AA$6</f>
        <v>0.16726048680571984</v>
      </c>
      <c r="AB28" s="91">
        <f>THG!AB28/THG!AB$6</f>
        <v>0.17422065325726163</v>
      </c>
      <c r="AC28" s="91">
        <f>THG!AC28/THG!AC$6</f>
        <v>0.17754525582601768</v>
      </c>
      <c r="AD28" s="91">
        <f>THG!AD28/THG!AD$6</f>
        <v>0.1823789460089088</v>
      </c>
      <c r="AE28" s="91">
        <f>THG!AE28/THG!AE$6</f>
        <v>0.18875994690388209</v>
      </c>
      <c r="AF28" s="91">
        <f>THG!AF28/THG!AF$6</f>
        <v>0.20024854152147942</v>
      </c>
      <c r="AG28" s="91">
        <f>THG!AG28/THG!AG$6</f>
        <v>0.19526386884613056</v>
      </c>
      <c r="AH28" s="91">
        <f>THG!AH28/THG!AH$6</f>
        <v>0.18592255937657254</v>
      </c>
      <c r="AI28" s="91">
        <f>THG!AI28/THG!AI$6</f>
        <v>0.19205336011936919</v>
      </c>
      <c r="AJ28" s="91">
        <f>THG!AJ28/THG!AJ$6</f>
        <v>0.21109251851129365</v>
      </c>
    </row>
    <row r="29" spans="2:36" s="148" customFormat="1" ht="18.75" customHeight="1">
      <c r="B29" s="18" t="s">
        <v>5</v>
      </c>
      <c r="C29" s="33">
        <f>THG!C29/THG!C$6</f>
        <v>2.5263664320287842E-3</v>
      </c>
      <c r="D29" s="33">
        <f>THG!D29/THG!D$6</f>
        <v>2.3394730079585925E-3</v>
      </c>
      <c r="E29" s="33">
        <f>THG!E29/THG!E$6</f>
        <v>2.3946674391423133E-3</v>
      </c>
      <c r="F29" s="33">
        <f>THG!F29/THG!F$6</f>
        <v>2.403122430755974E-3</v>
      </c>
      <c r="G29" s="33">
        <f>THG!G29/THG!G$6</f>
        <v>2.270877879927712E-3</v>
      </c>
      <c r="H29" s="33">
        <f>THG!H29/THG!H$6</f>
        <v>2.2103190978054934E-3</v>
      </c>
      <c r="I29" s="33">
        <f>THG!I29/THG!I$6</f>
        <v>2.0689939229591079E-3</v>
      </c>
      <c r="J29" s="33">
        <f>THG!J29/THG!J$6</f>
        <v>1.9715613838002157E-3</v>
      </c>
      <c r="K29" s="33">
        <f>THG!K29/THG!K$6</f>
        <v>1.9031314432713627E-3</v>
      </c>
      <c r="L29" s="33">
        <f>THG!L29/THG!L$6</f>
        <v>1.8573246629435233E-3</v>
      </c>
      <c r="M29" s="33">
        <f>THG!M29/THG!M$6</f>
        <v>1.8779945500567816E-3</v>
      </c>
      <c r="N29" s="33">
        <f>THG!N29/THG!N$6</f>
        <v>1.697402472725129E-3</v>
      </c>
      <c r="O29" s="33">
        <f>THG!O29/THG!O$6</f>
        <v>1.6052933505196331E-3</v>
      </c>
      <c r="P29" s="33">
        <f>THG!P29/THG!P$6</f>
        <v>1.588471766484707E-3</v>
      </c>
      <c r="Q29" s="33">
        <f>THG!Q29/THG!Q$6</f>
        <v>1.5357228385007094E-3</v>
      </c>
      <c r="R29" s="33">
        <f>THG!R29/THG!R$6</f>
        <v>1.4477630177620515E-3</v>
      </c>
      <c r="S29" s="33">
        <f>THG!S29/THG!S$6</f>
        <v>1.2908580748498444E-3</v>
      </c>
      <c r="T29" s="33">
        <f>THG!T29/THG!T$6</f>
        <v>1.3002492706243596E-3</v>
      </c>
      <c r="U29" s="33">
        <f>THG!U29/THG!U$6</f>
        <v>1.255670015705188E-3</v>
      </c>
      <c r="V29" s="33">
        <f>THG!V29/THG!V$6</f>
        <v>1.2224465926171922E-3</v>
      </c>
      <c r="W29" s="33">
        <f>THG!W29/THG!W$6</f>
        <v>1.2079227907429468E-3</v>
      </c>
      <c r="X29" s="33">
        <f>THG!X29/THG!X$6</f>
        <v>1.2519560548311457E-3</v>
      </c>
      <c r="Y29" s="33">
        <f>THG!Y29/THG!Y$6</f>
        <v>1.1396836585327165E-3</v>
      </c>
      <c r="Z29" s="33">
        <f>THG!Z29/THG!Z$6</f>
        <v>1.138154308370895E-3</v>
      </c>
      <c r="AA29" s="33">
        <f>THG!AA29/THG!AA$6</f>
        <v>1.0646270340135672E-3</v>
      </c>
      <c r="AB29" s="33">
        <f>THG!AB29/THG!AB$6</f>
        <v>1.1391322390382481E-3</v>
      </c>
      <c r="AC29" s="33">
        <f>THG!AC29/THG!AC$6</f>
        <v>1.1839635937590095E-3</v>
      </c>
      <c r="AD29" s="33">
        <f>THG!AD29/THG!AD$6</f>
        <v>9.9885584409280031E-4</v>
      </c>
      <c r="AE29" s="33">
        <f>THG!AE29/THG!AE$6</f>
        <v>8.6397038067376588E-4</v>
      </c>
      <c r="AF29" s="33">
        <f>THG!AF29/THG!AF$6</f>
        <v>1.0468972785111514E-3</v>
      </c>
      <c r="AG29" s="33">
        <f>THG!AG29/THG!AG$6</f>
        <v>1.1377771077584692E-3</v>
      </c>
      <c r="AH29" s="33">
        <f>THG!AH29/THG!AH$6</f>
        <v>1.1263006176650144E-3</v>
      </c>
      <c r="AI29" s="33">
        <f>THG!AI29/THG!AI$6</f>
        <v>1.0805203590793018E-3</v>
      </c>
      <c r="AJ29" s="33">
        <f>THG!AJ29/THG!AJ$6</f>
        <v>1.1399380221229615E-3</v>
      </c>
    </row>
    <row r="30" spans="2:36" s="148" customFormat="1" ht="18.75" customHeight="1">
      <c r="B30" s="89" t="s">
        <v>6</v>
      </c>
      <c r="C30" s="91">
        <f>THG!C30/THG!C$6</f>
        <v>2.4266261315440069E-3</v>
      </c>
      <c r="D30" s="91">
        <f>THG!D30/THG!D$6</f>
        <v>2.4218106900200484E-3</v>
      </c>
      <c r="E30" s="91">
        <f>THG!E30/THG!E$6</f>
        <v>2.5789619993821906E-3</v>
      </c>
      <c r="F30" s="91">
        <f>THG!F30/THG!F$6</f>
        <v>2.5862375275119542E-3</v>
      </c>
      <c r="G30" s="91">
        <f>THG!G30/THG!G$6</f>
        <v>2.5795747859933831E-3</v>
      </c>
      <c r="H30" s="91">
        <f>THG!H30/THG!H$6</f>
        <v>2.1908969338068963E-3</v>
      </c>
      <c r="I30" s="91">
        <f>THG!I30/THG!I$6</f>
        <v>1.9996091862162896E-3</v>
      </c>
      <c r="J30" s="91">
        <f>THG!J30/THG!J$6</f>
        <v>1.764816737788402E-3</v>
      </c>
      <c r="K30" s="91">
        <f>THG!K30/THG!K$6</f>
        <v>1.8238627862602746E-3</v>
      </c>
      <c r="L30" s="91">
        <f>THG!L30/THG!L$6</f>
        <v>1.6554566154539335E-3</v>
      </c>
      <c r="M30" s="91">
        <f>THG!M30/THG!M$6</f>
        <v>1.5772980348774967E-3</v>
      </c>
      <c r="N30" s="91">
        <f>THG!N30/THG!N$6</f>
        <v>1.5430619581538194E-3</v>
      </c>
      <c r="O30" s="91">
        <f>THG!O30/THG!O$6</f>
        <v>1.5047702834465881E-3</v>
      </c>
      <c r="P30" s="91">
        <f>THG!P30/THG!P$6</f>
        <v>1.8526396135003609E-3</v>
      </c>
      <c r="Q30" s="91">
        <f>THG!Q30/THG!Q$6</f>
        <v>2.0073826757826246E-3</v>
      </c>
      <c r="R30" s="91">
        <f>THG!R30/THG!R$6</f>
        <v>2.1630214429812235E-3</v>
      </c>
      <c r="S30" s="91">
        <f>THG!S30/THG!S$6</f>
        <v>2.1419274985337903E-3</v>
      </c>
      <c r="T30" s="91">
        <f>THG!T30/THG!T$6</f>
        <v>2.0236260567828733E-3</v>
      </c>
      <c r="U30" s="91">
        <f>THG!U30/THG!U$6</f>
        <v>2.2398127533062107E-3</v>
      </c>
      <c r="V30" s="91">
        <f>THG!V30/THG!V$6</f>
        <v>2.0067668241152948E-3</v>
      </c>
      <c r="W30" s="91">
        <f>THG!W30/THG!W$6</f>
        <v>2.1052148759986397E-3</v>
      </c>
      <c r="X30" s="91">
        <f>THG!X30/THG!X$6</f>
        <v>2.0120825452018204E-3</v>
      </c>
      <c r="Y30" s="91">
        <f>THG!Y30/THG!Y$6</f>
        <v>2.0485571874760884E-3</v>
      </c>
      <c r="Z30" s="91">
        <f>THG!Z30/THG!Z$6</f>
        <v>2.007504897722051E-3</v>
      </c>
      <c r="AA30" s="91">
        <f>THG!AA30/THG!AA$6</f>
        <v>2.132177455949191E-3</v>
      </c>
      <c r="AB30" s="91">
        <f>THG!AB30/THG!AB$6</f>
        <v>2.0953701239718537E-3</v>
      </c>
      <c r="AC30" s="91">
        <f>THG!AC30/THG!AC$6</f>
        <v>2.020115282821405E-3</v>
      </c>
      <c r="AD30" s="91">
        <f>THG!AD30/THG!AD$6</f>
        <v>2.0576695565181222E-3</v>
      </c>
      <c r="AE30" s="91">
        <f>THG!AE30/THG!AE$6</f>
        <v>2.1886858910510525E-3</v>
      </c>
      <c r="AF30" s="91">
        <f>THG!AF30/THG!AF$6</f>
        <v>2.339277693742607E-3</v>
      </c>
      <c r="AG30" s="91">
        <f>THG!AG30/THG!AG$6</f>
        <v>2.3744582384333385E-3</v>
      </c>
      <c r="AH30" s="91">
        <f>THG!AH30/THG!AH$6</f>
        <v>2.1066025560150135E-3</v>
      </c>
      <c r="AI30" s="91">
        <f>THG!AI30/THG!AI$6</f>
        <v>1.8633342725381163E-3</v>
      </c>
      <c r="AJ30" s="91">
        <f>THG!AJ30/THG!AJ$6</f>
        <v>2.0177582798319191E-3</v>
      </c>
    </row>
    <row r="31" spans="2:36" s="148" customFormat="1" ht="18.75" customHeight="1">
      <c r="B31" s="18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</row>
    <row r="32" spans="2:36" s="10" customFormat="1" ht="18.75" customHeight="1">
      <c r="B32" s="151" t="s">
        <v>14</v>
      </c>
      <c r="C32" s="30">
        <f>THG!C32/THG!C$6</f>
        <v>6.653644845312881E-2</v>
      </c>
      <c r="D32" s="30">
        <f>THG!D32/THG!D$6</f>
        <v>6.1867072274537659E-2</v>
      </c>
      <c r="E32" s="30">
        <f>THG!E32/THG!E$6</f>
        <v>6.2522554108495748E-2</v>
      </c>
      <c r="F32" s="30">
        <f>THG!F32/THG!F$6</f>
        <v>6.2601872017691226E-2</v>
      </c>
      <c r="G32" s="30">
        <f>THG!G32/THG!G$6</f>
        <v>6.371256029266277E-2</v>
      </c>
      <c r="H32" s="30">
        <f>THG!H32/THG!H$6</f>
        <v>6.424256234708936E-2</v>
      </c>
      <c r="I32" s="30">
        <f>THG!I32/THG!I$6</f>
        <v>6.4651345051118372E-2</v>
      </c>
      <c r="J32" s="30">
        <f>THG!J32/THG!J$6</f>
        <v>6.4631260188710613E-2</v>
      </c>
      <c r="K32" s="30">
        <f>THG!K32/THG!K$6</f>
        <v>6.6067176837747585E-2</v>
      </c>
      <c r="L32" s="30">
        <f>THG!L32/THG!L$6</f>
        <v>6.8599054654296235E-2</v>
      </c>
      <c r="M32" s="30">
        <f>THG!M32/THG!M$6</f>
        <v>6.7325501238100688E-2</v>
      </c>
      <c r="N32" s="30">
        <f>THG!N32/THG!N$6</f>
        <v>6.7230714372425629E-2</v>
      </c>
      <c r="O32" s="30">
        <f>THG!O32/THG!O$6</f>
        <v>6.6345605598605792E-2</v>
      </c>
      <c r="P32" s="30">
        <f>THG!P32/THG!P$6</f>
        <v>6.6373962407821438E-2</v>
      </c>
      <c r="Q32" s="30">
        <f>THG!Q32/THG!Q$6</f>
        <v>6.6169854912014756E-2</v>
      </c>
      <c r="R32" s="30">
        <f>THG!R32/THG!R$6</f>
        <v>6.6775744637326537E-2</v>
      </c>
      <c r="S32" s="30">
        <f>THG!S32/THG!S$6</f>
        <v>6.5188215823959922E-2</v>
      </c>
      <c r="T32" s="30">
        <f>THG!T32/THG!T$6</f>
        <v>6.7724355372715955E-2</v>
      </c>
      <c r="U32" s="30">
        <f>THG!U32/THG!U$6</f>
        <v>6.7855444355592237E-2</v>
      </c>
      <c r="V32" s="30">
        <f>THG!V32/THG!V$6</f>
        <v>7.2817292815273105E-2</v>
      </c>
      <c r="W32" s="30">
        <f>THG!W32/THG!W$6</f>
        <v>7.0925111886494918E-2</v>
      </c>
      <c r="X32" s="30">
        <f>THG!X32/THG!X$6</f>
        <v>7.3343568873486004E-2</v>
      </c>
      <c r="Y32" s="30">
        <f>THG!Y32/THG!Y$6</f>
        <v>7.2675030620858699E-2</v>
      </c>
      <c r="Z32" s="30">
        <f>THG!Z32/THG!Z$6</f>
        <v>7.2407948673579386E-2</v>
      </c>
      <c r="AA32" s="30">
        <f>THG!AA32/THG!AA$6</f>
        <v>7.7301665884180845E-2</v>
      </c>
      <c r="AB32" s="30">
        <f>THG!AB32/THG!AB$6</f>
        <v>7.6513790278336519E-2</v>
      </c>
      <c r="AC32" s="30">
        <f>THG!AC32/THG!AC$6</f>
        <v>7.6498241052752283E-2</v>
      </c>
      <c r="AD32" s="30">
        <f>THG!AD32/THG!AD$6</f>
        <v>7.6224110304750028E-2</v>
      </c>
      <c r="AE32" s="30">
        <f>THG!AE32/THG!AE$6</f>
        <v>7.7585635058349062E-2</v>
      </c>
      <c r="AF32" s="30">
        <f>THG!AF32/THG!AF$6</f>
        <v>8.1356827194381046E-2</v>
      </c>
      <c r="AG32" s="30">
        <f>THG!AG32/THG!AG$6</f>
        <v>8.7485247917646405E-2</v>
      </c>
      <c r="AH32" s="30">
        <f>THG!AH32/THG!AH$6</f>
        <v>8.2179173814660583E-2</v>
      </c>
      <c r="AI32" s="30">
        <f>THG!AI32/THG!AI$6</f>
        <v>8.1915961979242238E-2</v>
      </c>
      <c r="AJ32" s="30">
        <f>THG!AJ32/THG!AJ$6</f>
        <v>8.9478924973876217E-2</v>
      </c>
    </row>
    <row r="33" spans="2:36" s="148" customFormat="1" ht="18.75" customHeight="1">
      <c r="B33" s="18" t="s">
        <v>17</v>
      </c>
      <c r="C33" s="33">
        <f>THG!C33/THG!C$6</f>
        <v>9.3011936308014364E-3</v>
      </c>
      <c r="D33" s="33">
        <f>THG!D33/THG!D$6</f>
        <v>8.2196564363323146E-3</v>
      </c>
      <c r="E33" s="33">
        <f>THG!E33/THG!E$6</f>
        <v>8.0784630256618816E-3</v>
      </c>
      <c r="F33" s="33">
        <f>THG!F33/THG!F$6</f>
        <v>8.5153494562416818E-3</v>
      </c>
      <c r="G33" s="33">
        <f>THG!G33/THG!G$6</f>
        <v>8.6060600996426297E-3</v>
      </c>
      <c r="H33" s="33">
        <f>THG!H33/THG!H$6</f>
        <v>8.8819550982193931E-3</v>
      </c>
      <c r="I33" s="33">
        <f>THG!I33/THG!I$6</f>
        <v>9.680869974687166E-3</v>
      </c>
      <c r="J33" s="33">
        <f>THG!J33/THG!J$6</f>
        <v>8.9260533043988878E-3</v>
      </c>
      <c r="K33" s="33">
        <f>THG!K33/THG!K$6</f>
        <v>8.6521349128284228E-3</v>
      </c>
      <c r="L33" s="33">
        <f>THG!L33/THG!L$6</f>
        <v>9.044902313941592E-3</v>
      </c>
      <c r="M33" s="33">
        <f>THG!M33/THG!M$6</f>
        <v>8.2267835269347993E-3</v>
      </c>
      <c r="N33" s="33">
        <f>THG!N33/THG!N$6</f>
        <v>8.3407612819987684E-3</v>
      </c>
      <c r="O33" s="33">
        <f>THG!O33/THG!O$6</f>
        <v>8.2171039112502817E-3</v>
      </c>
      <c r="P33" s="33">
        <f>THG!P33/THG!P$6</f>
        <v>7.9278557291607345E-3</v>
      </c>
      <c r="Q33" s="33">
        <f>THG!Q33/THG!Q$6</f>
        <v>7.8826354353080871E-3</v>
      </c>
      <c r="R33" s="33">
        <f>THG!R33/THG!R$6</f>
        <v>7.7347340104510949E-3</v>
      </c>
      <c r="S33" s="33">
        <f>THG!S33/THG!S$6</f>
        <v>7.9545303415472206E-3</v>
      </c>
      <c r="T33" s="33">
        <f>THG!T33/THG!T$6</f>
        <v>7.5602270278551775E-3</v>
      </c>
      <c r="U33" s="33">
        <f>THG!U33/THG!U$6</f>
        <v>8.0003193457254436E-3</v>
      </c>
      <c r="V33" s="33">
        <f>THG!V33/THG!V$6</f>
        <v>8.0851290574631089E-3</v>
      </c>
      <c r="W33" s="33">
        <f>THG!W33/THG!W$6</f>
        <v>8.400779397194285E-3</v>
      </c>
      <c r="X33" s="33">
        <f>THG!X33/THG!X$6</f>
        <v>9.2009021496752674E-3</v>
      </c>
      <c r="Y33" s="33">
        <f>THG!Y33/THG!Y$6</f>
        <v>8.6856567300163754E-3</v>
      </c>
      <c r="Z33" s="33">
        <f>THG!Z33/THG!Z$6</f>
        <v>8.5890864684630957E-3</v>
      </c>
      <c r="AA33" s="33">
        <f>THG!AA33/THG!AA$6</f>
        <v>9.5599548811343797E-3</v>
      </c>
      <c r="AB33" s="33">
        <f>THG!AB33/THG!AB$6</f>
        <v>9.1559320956346776E-3</v>
      </c>
      <c r="AC33" s="33">
        <f>THG!AC33/THG!AC$6</f>
        <v>9.323998238859264E-3</v>
      </c>
      <c r="AD33" s="33">
        <f>THG!AD33/THG!AD$6</f>
        <v>8.8291184863680539E-3</v>
      </c>
      <c r="AE33" s="33">
        <f>THG!AE33/THG!AE$6</f>
        <v>9.1415230926498448E-3</v>
      </c>
      <c r="AF33" s="33">
        <f>THG!AF33/THG!AF$6</f>
        <v>9.6693261566003236E-3</v>
      </c>
      <c r="AG33" s="33">
        <f>THG!AG33/THG!AG$6</f>
        <v>1.0893375574462441E-2</v>
      </c>
      <c r="AH33" s="33">
        <f>THG!AH33/THG!AH$6</f>
        <v>1.0683038901626857E-2</v>
      </c>
      <c r="AI33" s="33">
        <f>THG!AI33/THG!AI$6</f>
        <v>1.0780996114049115E-2</v>
      </c>
      <c r="AJ33" s="33">
        <f>THG!AJ33/THG!AJ$6</f>
        <v>1.2066619229494974E-2</v>
      </c>
    </row>
    <row r="34" spans="2:36" s="148" customFormat="1" ht="18.75" customHeight="1">
      <c r="B34" s="89" t="s">
        <v>28</v>
      </c>
      <c r="C34" s="91">
        <f>THG!C34/THG!C$6</f>
        <v>2.9782311149198198E-2</v>
      </c>
      <c r="D34" s="91">
        <f>THG!D34/THG!D$6</f>
        <v>2.7562367163068136E-2</v>
      </c>
      <c r="E34" s="91">
        <f>THG!E34/THG!E$6</f>
        <v>2.8016494545234531E-2</v>
      </c>
      <c r="F34" s="91">
        <f>THG!F34/THG!F$6</f>
        <v>2.8266949865543154E-2</v>
      </c>
      <c r="G34" s="91">
        <f>THG!G34/THG!G$6</f>
        <v>2.8930001559155098E-2</v>
      </c>
      <c r="H34" s="91">
        <f>THG!H34/THG!H$6</f>
        <v>2.9161757823482796E-2</v>
      </c>
      <c r="I34" s="91">
        <f>THG!I34/THG!I$6</f>
        <v>2.8743909865053832E-2</v>
      </c>
      <c r="J34" s="91">
        <f>THG!J34/THG!J$6</f>
        <v>2.8831812369672725E-2</v>
      </c>
      <c r="K34" s="91">
        <f>THG!K34/THG!K$6</f>
        <v>2.9320272889245078E-2</v>
      </c>
      <c r="L34" s="91">
        <f>THG!L34/THG!L$6</f>
        <v>3.0069610978289297E-2</v>
      </c>
      <c r="M34" s="91">
        <f>THG!M34/THG!M$6</f>
        <v>2.9655219437739848E-2</v>
      </c>
      <c r="N34" s="91">
        <f>THG!N34/THG!N$6</f>
        <v>2.9691662053273116E-2</v>
      </c>
      <c r="O34" s="91">
        <f>THG!O34/THG!O$6</f>
        <v>2.9120042675231699E-2</v>
      </c>
      <c r="P34" s="91">
        <f>THG!P34/THG!P$6</f>
        <v>2.8999073208714955E-2</v>
      </c>
      <c r="Q34" s="91">
        <f>THG!Q34/THG!Q$6</f>
        <v>2.8859445713917024E-2</v>
      </c>
      <c r="R34" s="91">
        <f>THG!R34/THG!R$6</f>
        <v>2.9068149870541071E-2</v>
      </c>
      <c r="S34" s="91">
        <f>THG!S34/THG!S$6</f>
        <v>2.8094103250747085E-2</v>
      </c>
      <c r="T34" s="91">
        <f>THG!T34/THG!T$6</f>
        <v>2.9378925210506404E-2</v>
      </c>
      <c r="U34" s="91">
        <f>THG!U34/THG!U$6</f>
        <v>2.9403888979434727E-2</v>
      </c>
      <c r="V34" s="91">
        <f>THG!V34/THG!V$6</f>
        <v>3.1688072195226222E-2</v>
      </c>
      <c r="W34" s="91">
        <f>THG!W34/THG!W$6</f>
        <v>3.0568416217552696E-2</v>
      </c>
      <c r="X34" s="91">
        <f>THG!X34/THG!X$6</f>
        <v>3.0945857446081613E-2</v>
      </c>
      <c r="Y34" s="91">
        <f>THG!Y34/THG!Y$6</f>
        <v>3.0610063090711136E-2</v>
      </c>
      <c r="Z34" s="91">
        <f>THG!Z34/THG!Z$6</f>
        <v>3.0429856576919757E-2</v>
      </c>
      <c r="AA34" s="91">
        <f>THG!AA34/THG!AA$6</f>
        <v>3.2085675633943982E-2</v>
      </c>
      <c r="AB34" s="91">
        <f>THG!AB34/THG!AB$6</f>
        <v>3.1762925910477288E-2</v>
      </c>
      <c r="AC34" s="91">
        <f>THG!AC34/THG!AC$6</f>
        <v>3.1610175387120007E-2</v>
      </c>
      <c r="AD34" s="91">
        <f>THG!AD34/THG!AD$6</f>
        <v>3.1888044150538364E-2</v>
      </c>
      <c r="AE34" s="91">
        <f>THG!AE34/THG!AE$6</f>
        <v>3.2430998881458901E-2</v>
      </c>
      <c r="AF34" s="91">
        <f>THG!AF34/THG!AF$6</f>
        <v>3.4264645923174256E-2</v>
      </c>
      <c r="AG34" s="91">
        <f>THG!AG34/THG!AG$6</f>
        <v>3.6731231360369591E-2</v>
      </c>
      <c r="AH34" s="91">
        <f>THG!AH34/THG!AH$6</f>
        <v>3.4682852179730259E-2</v>
      </c>
      <c r="AI34" s="91">
        <f>THG!AI34/THG!AI$6</f>
        <v>3.4777843598724101E-2</v>
      </c>
      <c r="AJ34" s="91">
        <f>THG!AJ34/THG!AJ$6</f>
        <v>3.8248967885948268E-2</v>
      </c>
    </row>
    <row r="35" spans="2:36" s="148" customFormat="1" ht="18.75" customHeight="1">
      <c r="B35" s="18" t="s">
        <v>29</v>
      </c>
      <c r="C35" s="33">
        <f>THG!C35/THG!C$6</f>
        <v>9.5756826100590522E-3</v>
      </c>
      <c r="D35" s="33">
        <f>THG!D35/THG!D$6</f>
        <v>8.8419873199802913E-3</v>
      </c>
      <c r="E35" s="33">
        <f>THG!E35/THG!E$6</f>
        <v>9.1684416661166022E-3</v>
      </c>
      <c r="F35" s="33">
        <f>THG!F35/THG!F$6</f>
        <v>9.2024706029705111E-3</v>
      </c>
      <c r="G35" s="33">
        <f>THG!G35/THG!G$6</f>
        <v>9.6952242365704044E-3</v>
      </c>
      <c r="H35" s="33">
        <f>THG!H35/THG!H$6</f>
        <v>9.6607828407491714E-3</v>
      </c>
      <c r="I35" s="33">
        <f>THG!I35/THG!I$6</f>
        <v>9.6000815466018991E-3</v>
      </c>
      <c r="J35" s="33">
        <f>THG!J35/THG!J$6</f>
        <v>9.7727527791006252E-3</v>
      </c>
      <c r="K35" s="33">
        <f>THG!K35/THG!K$6</f>
        <v>1.024452905893255E-2</v>
      </c>
      <c r="L35" s="33">
        <f>THG!L35/THG!L$6</f>
        <v>1.050243965729826E-2</v>
      </c>
      <c r="M35" s="33">
        <f>THG!M35/THG!M$6</f>
        <v>1.0470168589449656E-2</v>
      </c>
      <c r="N35" s="33">
        <f>THG!N35/THG!N$6</f>
        <v>1.0463518144981797E-2</v>
      </c>
      <c r="O35" s="33">
        <f>THG!O35/THG!O$6</f>
        <v>1.0426903129551426E-2</v>
      </c>
      <c r="P35" s="33">
        <f>THG!P35/THG!P$6</f>
        <v>1.0574112364448083E-2</v>
      </c>
      <c r="Q35" s="33">
        <f>THG!Q35/THG!Q$6</f>
        <v>1.0488590375658833E-2</v>
      </c>
      <c r="R35" s="33">
        <f>THG!R35/THG!R$6</f>
        <v>1.0546763905126417E-2</v>
      </c>
      <c r="S35" s="33">
        <f>THG!S35/THG!S$6</f>
        <v>1.0166429101722847E-2</v>
      </c>
      <c r="T35" s="33">
        <f>THG!T35/THG!T$6</f>
        <v>1.061771571405323E-2</v>
      </c>
      <c r="U35" s="33">
        <f>THG!U35/THG!U$6</f>
        <v>1.0459036058155324E-2</v>
      </c>
      <c r="V35" s="33">
        <f>THG!V35/THG!V$6</f>
        <v>1.1239263755428342E-2</v>
      </c>
      <c r="W35" s="33">
        <f>THG!W35/THG!W$6</f>
        <v>1.0494744572032042E-2</v>
      </c>
      <c r="X35" s="33">
        <f>THG!X35/THG!X$6</f>
        <v>1.068578492152468E-2</v>
      </c>
      <c r="Y35" s="33">
        <f>THG!Y35/THG!Y$6</f>
        <v>1.0702425704416915E-2</v>
      </c>
      <c r="Z35" s="33">
        <f>THG!Z35/THG!Z$6</f>
        <v>1.0571291470639115E-2</v>
      </c>
      <c r="AA35" s="33">
        <f>THG!AA35/THG!AA$6</f>
        <v>1.1214812997619119E-2</v>
      </c>
      <c r="AB35" s="33">
        <f>THG!AB35/THG!AB$6</f>
        <v>1.1078327775032464E-2</v>
      </c>
      <c r="AC35" s="33">
        <f>THG!AC35/THG!AC$6</f>
        <v>1.1135291004163031E-2</v>
      </c>
      <c r="AD35" s="33">
        <f>THG!AD35/THG!AD$6</f>
        <v>1.1353796148006887E-2</v>
      </c>
      <c r="AE35" s="33">
        <f>THG!AE35/THG!AE$6</f>
        <v>1.1577936088804532E-2</v>
      </c>
      <c r="AF35" s="33">
        <f>THG!AF35/THG!AF$6</f>
        <v>1.2335878659140178E-2</v>
      </c>
      <c r="AG35" s="33">
        <f>THG!AG35/THG!AG$6</f>
        <v>1.3301958173949996E-2</v>
      </c>
      <c r="AH35" s="33">
        <f>THG!AH35/THG!AH$6</f>
        <v>1.2244792090731866E-2</v>
      </c>
      <c r="AI35" s="33">
        <f>THG!AI35/THG!AI$6</f>
        <v>1.1843239179797269E-2</v>
      </c>
      <c r="AJ35" s="33">
        <f>THG!AJ35/THG!AJ$6</f>
        <v>1.304858896753221E-2</v>
      </c>
    </row>
    <row r="36" spans="2:36" s="148" customFormat="1" ht="18.75" customHeight="1">
      <c r="B36" s="89" t="s">
        <v>30</v>
      </c>
      <c r="C36" s="91">
        <f>THG!C36/THG!C$6</f>
        <v>1.5325907043387316E-2</v>
      </c>
      <c r="D36" s="91">
        <f>THG!D36/THG!D$6</f>
        <v>1.4837118287727647E-2</v>
      </c>
      <c r="E36" s="91">
        <f>THG!E36/THG!E$6</f>
        <v>1.4985059758458701E-2</v>
      </c>
      <c r="F36" s="91">
        <f>THG!F36/THG!F$6</f>
        <v>1.4606123203327095E-2</v>
      </c>
      <c r="G36" s="91">
        <f>THG!G36/THG!G$6</f>
        <v>1.4550413501921147E-2</v>
      </c>
      <c r="H36" s="91">
        <f>THG!H36/THG!H$6</f>
        <v>1.4634589833707331E-2</v>
      </c>
      <c r="I36" s="91">
        <f>THG!I36/THG!I$6</f>
        <v>1.4636397104409475E-2</v>
      </c>
      <c r="J36" s="91">
        <f>THG!J36/THG!J$6</f>
        <v>1.4953531597269592E-2</v>
      </c>
      <c r="K36" s="91">
        <f>THG!K36/THG!K$6</f>
        <v>1.552316211091842E-2</v>
      </c>
      <c r="L36" s="91">
        <f>THG!L36/THG!L$6</f>
        <v>1.6421031750767073E-2</v>
      </c>
      <c r="M36" s="91">
        <f>THG!M36/THG!M$6</f>
        <v>1.63785227232448E-2</v>
      </c>
      <c r="N36" s="91">
        <f>THG!N36/THG!N$6</f>
        <v>1.6149120337776022E-2</v>
      </c>
      <c r="O36" s="91">
        <f>THG!O36/THG!O$6</f>
        <v>1.6024402616636589E-2</v>
      </c>
      <c r="P36" s="91">
        <f>THG!P36/THG!P$6</f>
        <v>1.6299275844416827E-2</v>
      </c>
      <c r="Q36" s="91">
        <f>THG!Q36/THG!Q$6</f>
        <v>1.6378020752378153E-2</v>
      </c>
      <c r="R36" s="91">
        <f>THG!R36/THG!R$6</f>
        <v>1.6650925404084589E-2</v>
      </c>
      <c r="S36" s="91">
        <f>THG!S36/THG!S$6</f>
        <v>1.6122918837560517E-2</v>
      </c>
      <c r="T36" s="91">
        <f>THG!T36/THG!T$6</f>
        <v>1.6973139507963038E-2</v>
      </c>
      <c r="U36" s="91">
        <f>THG!U36/THG!U$6</f>
        <v>1.6637305069920661E-2</v>
      </c>
      <c r="V36" s="91">
        <f>THG!V36/THG!V$6</f>
        <v>1.8026331118515398E-2</v>
      </c>
      <c r="W36" s="91">
        <f>THG!W36/THG!W$6</f>
        <v>1.7519582270338716E-2</v>
      </c>
      <c r="X36" s="91">
        <f>THG!X36/THG!X$6</f>
        <v>1.8209379783086128E-2</v>
      </c>
      <c r="Y36" s="91">
        <f>THG!Y36/THG!Y$6</f>
        <v>1.8262927976254398E-2</v>
      </c>
      <c r="Z36" s="91">
        <f>THG!Z36/THG!Z$6</f>
        <v>1.8075510627885923E-2</v>
      </c>
      <c r="AA36" s="91">
        <f>THG!AA36/THG!AA$6</f>
        <v>1.9229216693492122E-2</v>
      </c>
      <c r="AB36" s="91">
        <f>THG!AB36/THG!AB$6</f>
        <v>1.9272010228956481E-2</v>
      </c>
      <c r="AC36" s="91">
        <f>THG!AC36/THG!AC$6</f>
        <v>1.919400094584043E-2</v>
      </c>
      <c r="AD36" s="91">
        <f>THG!AD36/THG!AD$6</f>
        <v>1.8941158661003554E-2</v>
      </c>
      <c r="AE36" s="91">
        <f>THG!AE36/THG!AE$6</f>
        <v>1.9118264421991805E-2</v>
      </c>
      <c r="AF36" s="91">
        <f>THG!AF36/THG!AF$6</f>
        <v>1.958123512207904E-2</v>
      </c>
      <c r="AG36" s="91">
        <f>THG!AG36/THG!AG$6</f>
        <v>2.0679022462423625E-2</v>
      </c>
      <c r="AH36" s="91">
        <f>THG!AH36/THG!AH$6</f>
        <v>1.9068065418054878E-2</v>
      </c>
      <c r="AI36" s="91">
        <f>THG!AI36/THG!AI$6</f>
        <v>1.8960998161787611E-2</v>
      </c>
      <c r="AJ36" s="91">
        <f>THG!AJ36/THG!AJ$6</f>
        <v>2.0281607464306836E-2</v>
      </c>
    </row>
    <row r="37" spans="2:36" s="148" customFormat="1" ht="18.75" customHeight="1">
      <c r="B37" s="18" t="s">
        <v>31</v>
      </c>
      <c r="C37" s="33">
        <f>THG!C37/THG!C$6</f>
        <v>1.7590810975949011E-3</v>
      </c>
      <c r="D37" s="33">
        <f>THG!D37/THG!D$6</f>
        <v>1.6490887650331802E-3</v>
      </c>
      <c r="E37" s="33">
        <f>THG!E37/THG!E$6</f>
        <v>1.514179090455722E-3</v>
      </c>
      <c r="F37" s="33">
        <f>THG!F37/THG!F$6</f>
        <v>1.2786976086307854E-3</v>
      </c>
      <c r="G37" s="33">
        <f>THG!G37/THG!G$6</f>
        <v>1.1746408346453917E-3</v>
      </c>
      <c r="H37" s="33">
        <f>THG!H37/THG!H$6</f>
        <v>1.1420178113378636E-3</v>
      </c>
      <c r="I37" s="33">
        <f>THG!I37/THG!I$6</f>
        <v>1.2130821085945317E-3</v>
      </c>
      <c r="J37" s="33">
        <f>THG!J37/THG!J$6</f>
        <v>1.3429634868067496E-3</v>
      </c>
      <c r="K37" s="33">
        <f>THG!K37/THG!K$6</f>
        <v>1.4738162137747878E-3</v>
      </c>
      <c r="L37" s="33">
        <f>THG!L37/THG!L$6</f>
        <v>1.6436166849577041E-3</v>
      </c>
      <c r="M37" s="33">
        <f>THG!M37/THG!M$6</f>
        <v>1.6295051270555894E-3</v>
      </c>
      <c r="N37" s="33">
        <f>THG!N37/THG!N$6</f>
        <v>1.6058216927768872E-3</v>
      </c>
      <c r="O37" s="33">
        <f>THG!O37/THG!O$6</f>
        <v>1.5407215410444494E-3</v>
      </c>
      <c r="P37" s="33">
        <f>THG!P37/THG!P$6</f>
        <v>1.5304005616565478E-3</v>
      </c>
      <c r="Q37" s="33">
        <f>THG!Q37/THG!Q$6</f>
        <v>1.4806577647790704E-3</v>
      </c>
      <c r="R37" s="33">
        <f>THG!R37/THG!R$6</f>
        <v>1.4455510497822846E-3</v>
      </c>
      <c r="S37" s="33">
        <f>THG!S37/THG!S$6</f>
        <v>1.4370625306800312E-3</v>
      </c>
      <c r="T37" s="33">
        <f>THG!T37/THG!T$6</f>
        <v>1.5374797689212075E-3</v>
      </c>
      <c r="U37" s="33">
        <f>THG!U37/THG!U$6</f>
        <v>1.5947911206428405E-3</v>
      </c>
      <c r="V37" s="33">
        <f>THG!V37/THG!V$6</f>
        <v>1.6914463932447526E-3</v>
      </c>
      <c r="W37" s="33">
        <f>THG!W37/THG!W$6</f>
        <v>1.6693406853284785E-3</v>
      </c>
      <c r="X37" s="33">
        <f>THG!X37/THG!X$6</f>
        <v>1.7618594416496693E-3</v>
      </c>
      <c r="Y37" s="33">
        <f>THG!Y37/THG!Y$6</f>
        <v>1.8502884440158064E-3</v>
      </c>
      <c r="Z37" s="33">
        <f>THG!Z37/THG!Z$6</f>
        <v>1.9587548991101072E-3</v>
      </c>
      <c r="AA37" s="33">
        <f>THG!AA37/THG!AA$6</f>
        <v>2.1520752562963446E-3</v>
      </c>
      <c r="AB37" s="33">
        <f>THG!AB37/THG!AB$6</f>
        <v>2.1189940277397622E-3</v>
      </c>
      <c r="AC37" s="33">
        <f>THG!AC37/THG!AC$6</f>
        <v>2.1032192763906468E-3</v>
      </c>
      <c r="AD37" s="33">
        <f>THG!AD37/THG!AD$6</f>
        <v>2.2022494781011748E-3</v>
      </c>
      <c r="AE37" s="33">
        <f>THG!AE37/THG!AE$6</f>
        <v>2.4039564041963579E-3</v>
      </c>
      <c r="AF37" s="33">
        <f>THG!AF37/THG!AF$6</f>
        <v>2.5589129862429462E-3</v>
      </c>
      <c r="AG37" s="33">
        <f>THG!AG37/THG!AG$6</f>
        <v>2.7465164323480771E-3</v>
      </c>
      <c r="AH37" s="33">
        <f>THG!AH37/THG!AH$6</f>
        <v>2.6100774589888887E-3</v>
      </c>
      <c r="AI37" s="33">
        <f>THG!AI37/THG!AI$6</f>
        <v>2.6739329779485858E-3</v>
      </c>
      <c r="AJ37" s="33">
        <f>THG!AJ37/THG!AJ$6</f>
        <v>2.6780544505542289E-3</v>
      </c>
    </row>
    <row r="38" spans="2:36" s="148" customFormat="1" ht="18.75" customHeight="1">
      <c r="B38" s="89" t="s">
        <v>32</v>
      </c>
      <c r="C38" s="91">
        <f>THG!C38/THG!C$6</f>
        <v>3.8379596189049887E-4</v>
      </c>
      <c r="D38" s="91">
        <f>THG!D38/THG!D$6</f>
        <v>3.6283351076962827E-4</v>
      </c>
      <c r="E38" s="91">
        <f>THG!E38/THG!E$6</f>
        <v>3.7016276981240349E-4</v>
      </c>
      <c r="F38" s="91">
        <f>THG!F38/THG!F$6</f>
        <v>3.6839477575975485E-4</v>
      </c>
      <c r="G38" s="91">
        <f>THG!G38/THG!G$6</f>
        <v>3.9775686143000803E-4</v>
      </c>
      <c r="H38" s="91">
        <f>THG!H38/THG!H$6</f>
        <v>4.0918595065558735E-4</v>
      </c>
      <c r="I38" s="91">
        <f>THG!I38/THG!I$6</f>
        <v>4.2603621247185665E-4</v>
      </c>
      <c r="J38" s="91">
        <f>THG!J38/THG!J$6</f>
        <v>4.5168381792950693E-4</v>
      </c>
      <c r="K38" s="91">
        <f>THG!K38/THG!K$6</f>
        <v>4.8634578752541034E-4</v>
      </c>
      <c r="L38" s="91">
        <f>THG!L38/THG!L$6</f>
        <v>5.2861512620817409E-4</v>
      </c>
      <c r="M38" s="91">
        <f>THG!M38/THG!M$6</f>
        <v>5.7008016720034227E-4</v>
      </c>
      <c r="N38" s="91">
        <f>THG!N38/THG!N$6</f>
        <v>5.8919596349594312E-4</v>
      </c>
      <c r="O38" s="91">
        <f>THG!O38/THG!O$6</f>
        <v>6.1929430490793001E-4</v>
      </c>
      <c r="P38" s="91">
        <f>THG!P38/THG!P$6</f>
        <v>6.3441514790043988E-4</v>
      </c>
      <c r="Q38" s="91">
        <f>THG!Q38/THG!Q$6</f>
        <v>6.3353294278052207E-4</v>
      </c>
      <c r="R38" s="91">
        <f>THG!R38/THG!R$6</f>
        <v>6.4919502761120486E-4</v>
      </c>
      <c r="S38" s="91">
        <f>THG!S38/THG!S$6</f>
        <v>6.3030375394153228E-4</v>
      </c>
      <c r="T38" s="91">
        <f>THG!T38/THG!T$6</f>
        <v>6.7401599517139671E-4</v>
      </c>
      <c r="U38" s="91">
        <f>THG!U38/THG!U$6</f>
        <v>7.1714775367397925E-4</v>
      </c>
      <c r="V38" s="91">
        <f>THG!V38/THG!V$6</f>
        <v>7.5211541361096821E-4</v>
      </c>
      <c r="W38" s="91">
        <f>THG!W38/THG!W$6</f>
        <v>7.6597098176396769E-4</v>
      </c>
      <c r="X38" s="91">
        <f>THG!X38/THG!X$6</f>
        <v>7.2323666264691904E-4</v>
      </c>
      <c r="Y38" s="91">
        <f>THG!Y38/THG!Y$6</f>
        <v>7.5440957571438658E-4</v>
      </c>
      <c r="Z38" s="91">
        <f>THG!Z38/THG!Z$6</f>
        <v>7.2202782708500376E-4</v>
      </c>
      <c r="AA38" s="91">
        <f>THG!AA38/THG!AA$6</f>
        <v>8.4152641834583269E-4</v>
      </c>
      <c r="AB38" s="91">
        <f>THG!AB38/THG!AB$6</f>
        <v>8.8004144717284598E-4</v>
      </c>
      <c r="AC38" s="91">
        <f>THG!AC38/THG!AC$6</f>
        <v>9.1106868409291514E-4</v>
      </c>
      <c r="AD38" s="91">
        <f>THG!AD38/THG!AD$6</f>
        <v>8.1783621040737735E-4</v>
      </c>
      <c r="AE38" s="91">
        <f>THG!AE38/THG!AE$6</f>
        <v>7.1064219004144562E-4</v>
      </c>
      <c r="AF38" s="91">
        <f>THG!AF38/THG!AF$6</f>
        <v>6.2471572316191791E-4</v>
      </c>
      <c r="AG38" s="91">
        <f>THG!AG38/THG!AG$6</f>
        <v>5.9209093387453378E-4</v>
      </c>
      <c r="AH38" s="91">
        <f>THG!AH38/THG!AH$6</f>
        <v>5.2303339161359724E-4</v>
      </c>
      <c r="AI38" s="91">
        <f>THG!AI38/THG!AI$6</f>
        <v>4.956688123850852E-4</v>
      </c>
      <c r="AJ38" s="91">
        <f>THG!AJ38/THG!AJ$6</f>
        <v>5.342858585994228E-4</v>
      </c>
    </row>
    <row r="39" spans="2:36" s="148" customFormat="1" ht="18.75" customHeight="1">
      <c r="B39" s="18" t="s">
        <v>33</v>
      </c>
      <c r="C39" s="33">
        <f>THG!C39/THG!C$6</f>
        <v>4.0814235587280324E-4</v>
      </c>
      <c r="D39" s="33">
        <f>THG!D39/THG!D$6</f>
        <v>3.931808675560728E-4</v>
      </c>
      <c r="E39" s="33">
        <f>THG!E39/THG!E$6</f>
        <v>3.8857334532111683E-4</v>
      </c>
      <c r="F39" s="33">
        <f>THG!F39/THG!F$6</f>
        <v>3.6234207056435523E-4</v>
      </c>
      <c r="G39" s="33">
        <f>THG!G39/THG!G$6</f>
        <v>3.5653643761404468E-4</v>
      </c>
      <c r="H39" s="33">
        <f>THG!H39/THG!H$6</f>
        <v>3.4757751387531969E-4</v>
      </c>
      <c r="I39" s="33">
        <f>THG!I39/THG!I$6</f>
        <v>3.4329593050726626E-4</v>
      </c>
      <c r="J39" s="33">
        <f>THG!J39/THG!J$6</f>
        <v>3.424747619865059E-4</v>
      </c>
      <c r="K39" s="33">
        <f>THG!K39/THG!K$6</f>
        <v>3.4390322435877137E-4</v>
      </c>
      <c r="L39" s="33">
        <f>THG!L39/THG!L$6</f>
        <v>3.6187778572076241E-4</v>
      </c>
      <c r="M39" s="33">
        <f>THG!M39/THG!M$6</f>
        <v>3.5238052248315175E-4</v>
      </c>
      <c r="N39" s="33">
        <f>THG!N39/THG!N$6</f>
        <v>3.3079297271281855E-4</v>
      </c>
      <c r="O39" s="33">
        <f>THG!O39/THG!O$6</f>
        <v>3.0947312981413725E-4</v>
      </c>
      <c r="P39" s="33">
        <f>THG!P39/THG!P$6</f>
        <v>3.046333737133836E-4</v>
      </c>
      <c r="Q39" s="33">
        <f>THG!Q39/THG!Q$6</f>
        <v>3.0939792643084994E-4</v>
      </c>
      <c r="R39" s="33">
        <f>THG!R39/THG!R$6</f>
        <v>3.1141781657295631E-4</v>
      </c>
      <c r="S39" s="33">
        <f>THG!S39/THG!S$6</f>
        <v>2.8547619863528709E-4</v>
      </c>
      <c r="T39" s="33">
        <f>THG!T39/THG!T$6</f>
        <v>2.9447052258900177E-4</v>
      </c>
      <c r="U39" s="33">
        <f>THG!U39/THG!U$6</f>
        <v>2.6917989379998208E-4</v>
      </c>
      <c r="V39" s="33">
        <f>THG!V39/THG!V$6</f>
        <v>2.9703018313674703E-4</v>
      </c>
      <c r="W39" s="33">
        <f>THG!W39/THG!W$6</f>
        <v>2.7722105232562378E-4</v>
      </c>
      <c r="X39" s="33">
        <f>THG!X39/THG!X$6</f>
        <v>2.9204966990657364E-4</v>
      </c>
      <c r="Y39" s="33">
        <f>THG!Y39/THG!Y$6</f>
        <v>2.7765427059008491E-4</v>
      </c>
      <c r="Z39" s="33">
        <f>THG!Z39/THG!Z$6</f>
        <v>2.5796504057114651E-4</v>
      </c>
      <c r="AA39" s="33">
        <f>THG!AA39/THG!AA$6</f>
        <v>2.6515452827121592E-4</v>
      </c>
      <c r="AB39" s="33">
        <f>THG!AB39/THG!AB$6</f>
        <v>2.5647848772569737E-4</v>
      </c>
      <c r="AC39" s="33">
        <f>THG!AC39/THG!AC$6</f>
        <v>2.5227809766874845E-4</v>
      </c>
      <c r="AD39" s="33">
        <f>THG!AD39/THG!AD$6</f>
        <v>2.4213014201361177E-4</v>
      </c>
      <c r="AE39" s="33">
        <f>THG!AE39/THG!AE$6</f>
        <v>2.3800613821702978E-4</v>
      </c>
      <c r="AF39" s="33">
        <f>THG!AF39/THG!AF$6</f>
        <v>2.4375896557152069E-4</v>
      </c>
      <c r="AG39" s="33">
        <f>THG!AG39/THG!AG$6</f>
        <v>2.5344450083348847E-4</v>
      </c>
      <c r="AH39" s="33">
        <f>THG!AH39/THG!AH$6</f>
        <v>2.311046029783652E-4</v>
      </c>
      <c r="AI39" s="33">
        <f>THG!AI39/THG!AI$6</f>
        <v>2.1962890092458082E-4</v>
      </c>
      <c r="AJ39" s="33">
        <f>THG!AJ39/THG!AJ$6</f>
        <v>2.1311902667890448E-4</v>
      </c>
    </row>
    <row r="40" spans="2:36" s="148" customFormat="1" ht="18.75" customHeight="1">
      <c r="B40" s="89" t="s">
        <v>34</v>
      </c>
      <c r="C40" s="91">
        <f>THG!C40/THG!C$6</f>
        <v>3.3460432461848991E-7</v>
      </c>
      <c r="D40" s="91">
        <f>THG!D40/THG!D$6</f>
        <v>8.3992407038004586E-7</v>
      </c>
      <c r="E40" s="91">
        <f>THG!E40/THG!E$6</f>
        <v>1.1799074347885248E-6</v>
      </c>
      <c r="F40" s="91">
        <f>THG!F40/THG!F$6</f>
        <v>1.5444346538881183E-6</v>
      </c>
      <c r="G40" s="91">
        <f>THG!G40/THG!G$6</f>
        <v>1.9267616840285347E-6</v>
      </c>
      <c r="H40" s="91">
        <f>THG!H40/THG!H$6</f>
        <v>4.6954750619186058E-6</v>
      </c>
      <c r="I40" s="91">
        <f>THG!I40/THG!I$6</f>
        <v>7.6723087923436717E-6</v>
      </c>
      <c r="J40" s="91">
        <f>THG!J40/THG!J$6</f>
        <v>9.9880715460119889E-6</v>
      </c>
      <c r="K40" s="91">
        <f>THG!K40/THG!K$6</f>
        <v>2.3012640164142625E-5</v>
      </c>
      <c r="L40" s="91">
        <f>THG!L40/THG!L$6</f>
        <v>2.69603571133692E-5</v>
      </c>
      <c r="M40" s="91">
        <f>THG!M40/THG!M$6</f>
        <v>4.28411439925175E-5</v>
      </c>
      <c r="N40" s="91">
        <f>THG!N40/THG!N$6</f>
        <v>5.9841925410271252E-5</v>
      </c>
      <c r="O40" s="91">
        <f>THG!O40/THG!O$6</f>
        <v>8.7664290169274479E-5</v>
      </c>
      <c r="P40" s="91">
        <f>THG!P40/THG!P$6</f>
        <v>1.0419617781048133E-4</v>
      </c>
      <c r="Q40" s="91">
        <f>THG!Q40/THG!Q$6</f>
        <v>1.3757400076219611E-4</v>
      </c>
      <c r="R40" s="91">
        <f>THG!R40/THG!R$6</f>
        <v>3.6900755315692031E-4</v>
      </c>
      <c r="S40" s="91">
        <f>THG!S40/THG!S$6</f>
        <v>4.9739180912540125E-4</v>
      </c>
      <c r="T40" s="91">
        <f>THG!T40/THG!T$6</f>
        <v>6.8838162565651028E-4</v>
      </c>
      <c r="U40" s="91">
        <f>THG!U40/THG!U$6</f>
        <v>7.7377613423927421E-4</v>
      </c>
      <c r="V40" s="91">
        <f>THG!V40/THG!V$6</f>
        <v>1.0379046986475652E-3</v>
      </c>
      <c r="W40" s="91">
        <f>THG!W40/THG!W$6</f>
        <v>1.2290567099591152E-3</v>
      </c>
      <c r="X40" s="91">
        <f>THG!X40/THG!X$6</f>
        <v>1.524498798915158E-3</v>
      </c>
      <c r="Y40" s="91">
        <f>THG!Y40/THG!Y$6</f>
        <v>1.5316048291396012E-3</v>
      </c>
      <c r="Z40" s="91">
        <f>THG!Z40/THG!Z$6</f>
        <v>1.8034557629052338E-3</v>
      </c>
      <c r="AA40" s="91">
        <f>THG!AA40/THG!AA$6</f>
        <v>1.9532494750778427E-3</v>
      </c>
      <c r="AB40" s="91">
        <f>THG!AB40/THG!AB$6</f>
        <v>1.9890803055973229E-3</v>
      </c>
      <c r="AC40" s="91">
        <f>THG!AC40/THG!AC$6</f>
        <v>1.9682094186172254E-3</v>
      </c>
      <c r="AD40" s="91">
        <f>THG!AD40/THG!AD$6</f>
        <v>1.9497770283110213E-3</v>
      </c>
      <c r="AE40" s="91">
        <f>THG!AE40/THG!AE$6</f>
        <v>1.9643078409891466E-3</v>
      </c>
      <c r="AF40" s="91">
        <f>THG!AF40/THG!AF$6</f>
        <v>2.0783536584108708E-3</v>
      </c>
      <c r="AG40" s="91">
        <f>THG!AG40/THG!AG$6</f>
        <v>2.2876084793846405E-3</v>
      </c>
      <c r="AH40" s="91">
        <f>THG!AH40/THG!AH$6</f>
        <v>2.1362097709358725E-3</v>
      </c>
      <c r="AI40" s="91">
        <f>THG!AI40/THG!AI$6</f>
        <v>2.1636542336258991E-3</v>
      </c>
      <c r="AJ40" s="91">
        <f>THG!AJ40/THG!AJ$6</f>
        <v>2.4076820907613663E-3</v>
      </c>
    </row>
    <row r="41" spans="2:36" s="148" customFormat="1" ht="18.75" customHeight="1">
      <c r="B41" s="18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</row>
    <row r="42" spans="2:36" s="10" customFormat="1" ht="18.75" customHeight="1">
      <c r="B42" s="151" t="s">
        <v>15</v>
      </c>
      <c r="C42" s="30">
        <f>THG!C42/THG!C$6</f>
        <v>3.3198449089082489E-2</v>
      </c>
      <c r="D42" s="30">
        <f>THG!D42/THG!D$6</f>
        <v>3.5750953820028256E-2</v>
      </c>
      <c r="E42" s="30">
        <f>THG!E42/THG!E$6</f>
        <v>3.7801482946936853E-2</v>
      </c>
      <c r="F42" s="30">
        <f>THG!F42/THG!F$6</f>
        <v>3.7861139684839111E-2</v>
      </c>
      <c r="G42" s="30">
        <f>THG!G42/THG!G$6</f>
        <v>3.7514176999972677E-2</v>
      </c>
      <c r="H42" s="30">
        <f>THG!H42/THG!H$6</f>
        <v>3.6624179085814966E-2</v>
      </c>
      <c r="I42" s="30">
        <f>THG!I42/THG!I$6</f>
        <v>3.4496178879274648E-2</v>
      </c>
      <c r="J42" s="30">
        <f>THG!J42/THG!J$6</f>
        <v>3.2621624975116441E-2</v>
      </c>
      <c r="K42" s="30">
        <f>THG!K42/THG!K$6</f>
        <v>3.1019334787755391E-2</v>
      </c>
      <c r="L42" s="30">
        <f>THG!L42/THG!L$6</f>
        <v>3.0134012289947144E-2</v>
      </c>
      <c r="M42" s="30">
        <f>THG!M42/THG!M$6</f>
        <v>2.841874377359415E-2</v>
      </c>
      <c r="N42" s="30">
        <f>THG!N42/THG!N$6</f>
        <v>2.6125476795261036E-2</v>
      </c>
      <c r="O42" s="30">
        <f>THG!O42/THG!O$6</f>
        <v>2.5009842772788966E-2</v>
      </c>
      <c r="P42" s="30">
        <f>THG!P42/THG!P$6</f>
        <v>2.3478083526830246E-2</v>
      </c>
      <c r="Q42" s="30">
        <f>THG!Q42/THG!Q$6</f>
        <v>2.1459447145851813E-2</v>
      </c>
      <c r="R42" s="30">
        <f>THG!R42/THG!R$6</f>
        <v>2.0077977672565726E-2</v>
      </c>
      <c r="S42" s="30">
        <f>THG!S42/THG!S$6</f>
        <v>1.7737646915018689E-2</v>
      </c>
      <c r="T42" s="30">
        <f>THG!T42/THG!T$6</f>
        <v>1.6897303471484996E-2</v>
      </c>
      <c r="U42" s="30">
        <f>THG!U42/THG!U$6</f>
        <v>1.5317761464681147E-2</v>
      </c>
      <c r="V42" s="30">
        <f>THG!V42/THG!V$6</f>
        <v>1.4940144266292721E-2</v>
      </c>
      <c r="W42" s="30">
        <f>THG!W42/THG!W$6</f>
        <v>1.3136846850924677E-2</v>
      </c>
      <c r="X42" s="30">
        <f>THG!X42/THG!X$6</f>
        <v>1.2503814970835093E-2</v>
      </c>
      <c r="Y42" s="30">
        <f>THG!Y42/THG!Y$6</f>
        <v>1.1461534309668392E-2</v>
      </c>
      <c r="Z42" s="30">
        <f>THG!Z42/THG!Z$6</f>
        <v>1.0398494726639689E-2</v>
      </c>
      <c r="AA42" s="30">
        <f>THG!AA42/THG!AA$6</f>
        <v>1.0170310518051614E-2</v>
      </c>
      <c r="AB42" s="30">
        <f>THG!AB42/THG!AB$6</f>
        <v>9.3862343444825608E-3</v>
      </c>
      <c r="AC42" s="30">
        <f>THG!AC42/THG!AC$6</f>
        <v>8.8328054679607387E-3</v>
      </c>
      <c r="AD42" s="30">
        <f>THG!AD42/THG!AD$6</f>
        <v>8.5518651977188331E-3</v>
      </c>
      <c r="AE42" s="30">
        <f>THG!AE42/THG!AE$6</f>
        <v>8.3712752165391729E-3</v>
      </c>
      <c r="AF42" s="30">
        <f>THG!AF42/THG!AF$6</f>
        <v>8.2896568893874329E-3</v>
      </c>
      <c r="AG42" s="30">
        <f>THG!AG42/THG!AG$6</f>
        <v>8.3634852666393828E-3</v>
      </c>
      <c r="AH42" s="30">
        <f>THG!AH42/THG!AH$6</f>
        <v>7.6396643058668761E-3</v>
      </c>
      <c r="AI42" s="30">
        <f>THG!AI42/THG!AI$6</f>
        <v>7.5475645323999094E-3</v>
      </c>
      <c r="AJ42" s="30">
        <f>THG!AJ42/THG!AJ$6</f>
        <v>8.1850530707054062E-3</v>
      </c>
    </row>
    <row r="43" spans="2:36" s="148" customFormat="1" ht="18.75" customHeight="1">
      <c r="B43" s="18" t="s">
        <v>18</v>
      </c>
      <c r="C43" s="33">
        <f>THG!C43/THG!C$6</f>
        <v>2.9737343438223929E-2</v>
      </c>
      <c r="D43" s="33">
        <f>THG!D43/THG!D$6</f>
        <v>3.2642239611807317E-2</v>
      </c>
      <c r="E43" s="33">
        <f>THG!E43/THG!E$6</f>
        <v>3.4862419128891257E-2</v>
      </c>
      <c r="F43" s="33">
        <f>THG!F43/THG!F$6</f>
        <v>3.5042314831559999E-2</v>
      </c>
      <c r="G43" s="33">
        <f>THG!G43/THG!G$6</f>
        <v>3.4770677703011468E-2</v>
      </c>
      <c r="H43" s="33">
        <f>THG!H43/THG!H$6</f>
        <v>3.3783016201944037E-2</v>
      </c>
      <c r="I43" s="33">
        <f>THG!I43/THG!I$6</f>
        <v>3.1691096080001285E-2</v>
      </c>
      <c r="J43" s="33">
        <f>THG!J43/THG!J$6</f>
        <v>2.9753999286584246E-2</v>
      </c>
      <c r="K43" s="33">
        <f>THG!K43/THG!K$6</f>
        <v>2.8110729268452397E-2</v>
      </c>
      <c r="L43" s="33">
        <f>THG!L43/THG!L$6</f>
        <v>2.7058453857520683E-2</v>
      </c>
      <c r="M43" s="33">
        <f>THG!M43/THG!M$6</f>
        <v>2.5250602577125442E-2</v>
      </c>
      <c r="N43" s="33">
        <f>THG!N43/THG!N$6</f>
        <v>2.2991860005122051E-2</v>
      </c>
      <c r="O43" s="33">
        <f>THG!O43/THG!O$6</f>
        <v>2.171500710846902E-2</v>
      </c>
      <c r="P43" s="33">
        <f>THG!P43/THG!P$6</f>
        <v>2.0169509352213056E-2</v>
      </c>
      <c r="Q43" s="33">
        <f>THG!Q43/THG!Q$6</f>
        <v>1.807154762195682E-2</v>
      </c>
      <c r="R43" s="33">
        <f>THG!R43/THG!R$6</f>
        <v>1.6567328980140961E-2</v>
      </c>
      <c r="S43" s="33">
        <f>THG!S43/THG!S$6</f>
        <v>1.4496723055889105E-2</v>
      </c>
      <c r="T43" s="33">
        <f>THG!T43/THG!T$6</f>
        <v>1.3499319461323815E-2</v>
      </c>
      <c r="U43" s="33">
        <f>THG!U43/THG!U$6</f>
        <v>1.1990114429058429E-2</v>
      </c>
      <c r="V43" s="33">
        <f>THG!V43/THG!V$6</f>
        <v>1.1371770562293226E-2</v>
      </c>
      <c r="W43" s="33">
        <f>THG!W43/THG!W$6</f>
        <v>9.715566134348633E-3</v>
      </c>
      <c r="X43" s="33">
        <f>THG!X43/THG!X$6</f>
        <v>8.9212152877009912E-3</v>
      </c>
      <c r="Y43" s="33">
        <f>THG!Y43/THG!Y$6</f>
        <v>7.9095219484567967E-3</v>
      </c>
      <c r="Z43" s="33">
        <f>THG!Z43/THG!Z$6</f>
        <v>6.9473166660057257E-3</v>
      </c>
      <c r="AA43" s="33">
        <f>THG!AA43/THG!AA$6</f>
        <v>6.5065665841979843E-3</v>
      </c>
      <c r="AB43" s="33">
        <f>THG!AB43/THG!AB$6</f>
        <v>5.7726677140938539E-3</v>
      </c>
      <c r="AC43" s="33">
        <f>THG!AC43/THG!AC$6</f>
        <v>5.2052447682953244E-3</v>
      </c>
      <c r="AD43" s="33">
        <f>THG!AD43/THG!AD$6</f>
        <v>4.8692156661733757E-3</v>
      </c>
      <c r="AE43" s="33">
        <f>THG!AE43/THG!AE$6</f>
        <v>4.6314495418455677E-3</v>
      </c>
      <c r="AF43" s="33">
        <f>THG!AF43/THG!AF$6</f>
        <v>4.3008262111187447E-3</v>
      </c>
      <c r="AG43" s="33">
        <f>THG!AG43/THG!AG$6</f>
        <v>4.0629675587492073E-3</v>
      </c>
      <c r="AH43" s="33">
        <f>THG!AH43/THG!AH$6</f>
        <v>3.3901895530059332E-3</v>
      </c>
      <c r="AI43" s="33">
        <f>THG!AI43/THG!AI$6</f>
        <v>3.1665370963389365E-3</v>
      </c>
      <c r="AJ43" s="33">
        <f>THG!AJ43/THG!AJ$6</f>
        <v>3.253086179345401E-3</v>
      </c>
    </row>
    <row r="44" spans="2:36" s="148" customFormat="1" ht="18.75" customHeight="1">
      <c r="B44" s="89" t="s">
        <v>70</v>
      </c>
      <c r="C44" s="91">
        <f>THG!C44/THG!C$6</f>
        <v>6.3214934253770993E-5</v>
      </c>
      <c r="D44" s="91">
        <f>THG!D44/THG!D$6</f>
        <v>7.836517034581158E-5</v>
      </c>
      <c r="E44" s="91">
        <f>THG!E44/THG!E$6</f>
        <v>9.5012592710650367E-5</v>
      </c>
      <c r="F44" s="91">
        <f>THG!F44/THG!F$6</f>
        <v>1.0916290855375288E-4</v>
      </c>
      <c r="G44" s="91">
        <f>THG!G44/THG!G$6</f>
        <v>1.7503811292256494E-4</v>
      </c>
      <c r="H44" s="91">
        <f>THG!H44/THG!H$6</f>
        <v>2.4068199905312901E-4</v>
      </c>
      <c r="I44" s="91">
        <f>THG!I44/THG!I$6</f>
        <v>3.005822794216421E-4</v>
      </c>
      <c r="J44" s="91">
        <f>THG!J44/THG!J$6</f>
        <v>3.4158475052453724E-4</v>
      </c>
      <c r="K44" s="91">
        <f>THG!K44/THG!K$6</f>
        <v>3.8495982079860236E-4</v>
      </c>
      <c r="L44" s="91">
        <f>THG!L44/THG!L$6</f>
        <v>4.6129694663843483E-4</v>
      </c>
      <c r="M44" s="91">
        <f>THG!M44/THG!M$6</f>
        <v>5.323939960860391E-4</v>
      </c>
      <c r="N44" s="91">
        <f>THG!N44/THG!N$6</f>
        <v>5.3673825311046188E-4</v>
      </c>
      <c r="O44" s="91">
        <f>THG!O44/THG!O$6</f>
        <v>6.5527341734627185E-4</v>
      </c>
      <c r="P44" s="91">
        <f>THG!P44/THG!P$6</f>
        <v>6.6719437076152865E-4</v>
      </c>
      <c r="Q44" s="91">
        <f>THG!Q44/THG!Q$6</f>
        <v>6.9780945087689135E-4</v>
      </c>
      <c r="R44" s="91">
        <f>THG!R44/THG!R$6</f>
        <v>7.0013710498067496E-4</v>
      </c>
      <c r="S44" s="91">
        <f>THG!S44/THG!S$6</f>
        <v>7.0400113163996737E-4</v>
      </c>
      <c r="T44" s="91">
        <f>THG!T44/THG!T$6</f>
        <v>7.8487394700669632E-4</v>
      </c>
      <c r="U44" s="91">
        <f>THG!U44/THG!U$6</f>
        <v>7.6721701516863062E-4</v>
      </c>
      <c r="V44" s="91">
        <f>THG!V44/THG!V$6</f>
        <v>8.4762542979917798E-4</v>
      </c>
      <c r="W44" s="91">
        <f>THG!W44/THG!W$6</f>
        <v>8.1674930973906835E-4</v>
      </c>
      <c r="X44" s="91">
        <f>THG!X44/THG!X$6</f>
        <v>9.386959159356185E-4</v>
      </c>
      <c r="Y44" s="91">
        <f>THG!Y44/THG!Y$6</f>
        <v>9.6790162809373486E-4</v>
      </c>
      <c r="Z44" s="91">
        <f>THG!Z44/THG!Z$6</f>
        <v>9.4362584393534654E-4</v>
      </c>
      <c r="AA44" s="91">
        <f>THG!AA44/THG!AA$6</f>
        <v>1.0674602484186308E-3</v>
      </c>
      <c r="AB44" s="91">
        <f>THG!AB44/THG!AB$6</f>
        <v>1.0594296676830965E-3</v>
      </c>
      <c r="AC44" s="91">
        <f>THG!AC44/THG!AC$6</f>
        <v>1.0923284379447443E-3</v>
      </c>
      <c r="AD44" s="91">
        <f>THG!AD44/THG!AD$6</f>
        <v>1.1283735742528196E-3</v>
      </c>
      <c r="AE44" s="91">
        <f>THG!AE44/THG!AE$6</f>
        <v>1.1310925513618908E-3</v>
      </c>
      <c r="AF44" s="91">
        <f>THG!AF44/THG!AF$6</f>
        <v>1.2317853405489584E-3</v>
      </c>
      <c r="AG44" s="91">
        <f>THG!AG44/THG!AG$6</f>
        <v>1.338893782319262E-3</v>
      </c>
      <c r="AH44" s="91">
        <f>THG!AH44/THG!AH$6</f>
        <v>1.3929689193210211E-3</v>
      </c>
      <c r="AI44" s="91">
        <f>THG!AI44/THG!AI$6</f>
        <v>1.4529814691314593E-3</v>
      </c>
      <c r="AJ44" s="91">
        <f>THG!AJ44/THG!AJ$6</f>
        <v>1.6637149336179915E-3</v>
      </c>
    </row>
    <row r="45" spans="2:36" s="148" customFormat="1" ht="18.75" customHeight="1">
      <c r="B45" s="18" t="s">
        <v>19</v>
      </c>
      <c r="C45" s="33">
        <f>THG!C45/THG!C$6</f>
        <v>3.3978907166047822E-3</v>
      </c>
      <c r="D45" s="33">
        <f>THG!D45/THG!D$6</f>
        <v>3.0303490378751226E-3</v>
      </c>
      <c r="E45" s="33">
        <f>THG!E45/THG!E$6</f>
        <v>2.8440512253349419E-3</v>
      </c>
      <c r="F45" s="33">
        <f>THG!F45/THG!F$6</f>
        <v>2.7096619447253608E-3</v>
      </c>
      <c r="G45" s="33">
        <f>THG!G45/THG!G$6</f>
        <v>2.5684611840386404E-3</v>
      </c>
      <c r="H45" s="33">
        <f>THG!H45/THG!H$6</f>
        <v>2.5911587851787312E-3</v>
      </c>
      <c r="I45" s="33">
        <f>THG!I45/THG!I$6</f>
        <v>2.4854319015972168E-3</v>
      </c>
      <c r="J45" s="33">
        <f>THG!J45/THG!J$6</f>
        <v>2.4954150394679935E-3</v>
      </c>
      <c r="K45" s="33">
        <f>THG!K45/THG!K$6</f>
        <v>2.4803903758620857E-3</v>
      </c>
      <c r="L45" s="33">
        <f>THG!L45/THG!L$6</f>
        <v>2.5564899190311159E-3</v>
      </c>
      <c r="M45" s="33">
        <f>THG!M45/THG!M$6</f>
        <v>2.5578445507113828E-3</v>
      </c>
      <c r="N45" s="33">
        <f>THG!N45/THG!N$6</f>
        <v>2.5113520529450725E-3</v>
      </c>
      <c r="O45" s="33">
        <f>THG!O45/THG!O$6</f>
        <v>2.5353769701313479E-3</v>
      </c>
      <c r="P45" s="33">
        <f>THG!P45/THG!P$6</f>
        <v>2.5267959607631549E-3</v>
      </c>
      <c r="Q45" s="33">
        <f>THG!Q45/THG!Q$6</f>
        <v>2.5570423977115115E-3</v>
      </c>
      <c r="R45" s="33">
        <f>THG!R45/THG!R$6</f>
        <v>2.5680976861996762E-3</v>
      </c>
      <c r="S45" s="33">
        <f>THG!S45/THG!S$6</f>
        <v>2.5044841848433858E-3</v>
      </c>
      <c r="T45" s="33">
        <f>THG!T45/THG!T$6</f>
        <v>2.5789341498418908E-3</v>
      </c>
      <c r="U45" s="33">
        <f>THG!U45/THG!U$6</f>
        <v>2.524634499373016E-3</v>
      </c>
      <c r="V45" s="33">
        <f>THG!V45/THG!V$6</f>
        <v>2.6813893444784021E-3</v>
      </c>
      <c r="W45" s="33">
        <f>THG!W45/THG!W$6</f>
        <v>2.5653158951949345E-3</v>
      </c>
      <c r="X45" s="33">
        <f>THG!X45/THG!X$6</f>
        <v>2.6005618413998208E-3</v>
      </c>
      <c r="Y45" s="33">
        <f>THG!Y45/THG!Y$6</f>
        <v>2.5432538194060331E-3</v>
      </c>
      <c r="Z45" s="33">
        <f>THG!Z45/THG!Z$6</f>
        <v>2.4683663154500238E-3</v>
      </c>
      <c r="AA45" s="33">
        <f>THG!AA45/THG!AA$6</f>
        <v>2.5549123245911854E-3</v>
      </c>
      <c r="AB45" s="33">
        <f>THG!AB45/THG!AB$6</f>
        <v>2.5142230170364941E-3</v>
      </c>
      <c r="AC45" s="33">
        <f>THG!AC45/THG!AC$6</f>
        <v>2.4965775105393671E-3</v>
      </c>
      <c r="AD45" s="33">
        <f>THG!AD45/THG!AD$6</f>
        <v>2.5162115884411417E-3</v>
      </c>
      <c r="AE45" s="33">
        <f>THG!AE45/THG!AE$6</f>
        <v>2.5699477295135758E-3</v>
      </c>
      <c r="AF45" s="33">
        <f>THG!AF45/THG!AF$6</f>
        <v>2.715875990287974E-3</v>
      </c>
      <c r="AG45" s="33">
        <f>THG!AG45/THG!AG$6</f>
        <v>2.917574301304922E-3</v>
      </c>
      <c r="AH45" s="33">
        <f>THG!AH45/THG!AH$6</f>
        <v>2.8150893127787393E-3</v>
      </c>
      <c r="AI45" s="33">
        <f>THG!AI45/THG!AI$6</f>
        <v>2.8871287844137459E-3</v>
      </c>
      <c r="AJ45" s="33">
        <f>THG!AJ45/THG!AJ$6</f>
        <v>3.2238676915895847E-3</v>
      </c>
    </row>
    <row r="46" spans="2:36" s="148" customFormat="1" ht="18.75" customHeight="1">
      <c r="B46" s="89" t="s">
        <v>27</v>
      </c>
      <c r="C46" s="91">
        <f>THG!C46/THG!C$6</f>
        <v>0</v>
      </c>
      <c r="D46" s="91">
        <f>THG!D46/THG!D$6</f>
        <v>0</v>
      </c>
      <c r="E46" s="91">
        <f>THG!E46/THG!E$6</f>
        <v>0</v>
      </c>
      <c r="F46" s="91">
        <f>THG!F46/THG!F$6</f>
        <v>0</v>
      </c>
      <c r="G46" s="91">
        <f>THG!G46/THG!G$6</f>
        <v>0</v>
      </c>
      <c r="H46" s="91">
        <f>THG!H46/THG!H$6</f>
        <v>9.3220996390690376E-6</v>
      </c>
      <c r="I46" s="91">
        <f>THG!I46/THG!I$6</f>
        <v>1.9068618254501859E-5</v>
      </c>
      <c r="J46" s="91">
        <f>THG!J46/THG!J$6</f>
        <v>3.0625898539664154E-5</v>
      </c>
      <c r="K46" s="91">
        <f>THG!K46/THG!K$6</f>
        <v>4.3255322642301709E-5</v>
      </c>
      <c r="L46" s="91">
        <f>THG!L46/THG!L$6</f>
        <v>5.7771566756913556E-5</v>
      </c>
      <c r="M46" s="91">
        <f>THG!M46/THG!M$6</f>
        <v>7.7902649671285099E-5</v>
      </c>
      <c r="N46" s="91">
        <f>THG!N46/THG!N$6</f>
        <v>8.5526484083454726E-5</v>
      </c>
      <c r="O46" s="91">
        <f>THG!O46/THG!O$6</f>
        <v>1.0418527684232659E-4</v>
      </c>
      <c r="P46" s="91">
        <f>THG!P46/THG!P$6</f>
        <v>1.1458384309250511E-4</v>
      </c>
      <c r="Q46" s="91">
        <f>THG!Q46/THG!Q$6</f>
        <v>1.3304767530659346E-4</v>
      </c>
      <c r="R46" s="91">
        <f>THG!R46/THG!R$6</f>
        <v>2.4241390124441311E-4</v>
      </c>
      <c r="S46" s="91">
        <f>THG!S46/THG!S$6</f>
        <v>3.243854264622852E-5</v>
      </c>
      <c r="T46" s="91">
        <f>THG!T46/THG!T$6</f>
        <v>3.4175913312593967E-5</v>
      </c>
      <c r="U46" s="91">
        <f>THG!U46/THG!U$6</f>
        <v>3.5795521081070246E-5</v>
      </c>
      <c r="V46" s="91">
        <f>THG!V46/THG!V$6</f>
        <v>3.9358929721914959E-5</v>
      </c>
      <c r="W46" s="91">
        <f>THG!W46/THG!W$6</f>
        <v>3.9215511642039306E-5</v>
      </c>
      <c r="X46" s="91">
        <f>THG!X46/THG!X$6</f>
        <v>4.3341925798662739E-5</v>
      </c>
      <c r="Y46" s="91">
        <f>THG!Y46/THG!Y$6</f>
        <v>4.0856913711824765E-5</v>
      </c>
      <c r="Z46" s="91">
        <f>THG!Z46/THG!Z$6</f>
        <v>3.9185901248594117E-5</v>
      </c>
      <c r="AA46" s="91">
        <f>THG!AA46/THG!AA$6</f>
        <v>4.1371360843812222E-5</v>
      </c>
      <c r="AB46" s="91">
        <f>THG!AB46/THG!AB$6</f>
        <v>3.9913945669118034E-5</v>
      </c>
      <c r="AC46" s="91">
        <f>THG!AC46/THG!AC$6</f>
        <v>3.8654751181302578E-5</v>
      </c>
      <c r="AD46" s="91">
        <f>THG!AD46/THG!AD$6</f>
        <v>3.8064368851495869E-5</v>
      </c>
      <c r="AE46" s="91">
        <f>THG!AE46/THG!AE$6</f>
        <v>3.8785393818138292E-5</v>
      </c>
      <c r="AF46" s="91">
        <f>THG!AF46/THG!AF$6</f>
        <v>4.1169347431756276E-5</v>
      </c>
      <c r="AG46" s="91">
        <f>THG!AG46/THG!AG$6</f>
        <v>4.4049624265990346E-5</v>
      </c>
      <c r="AH46" s="91">
        <f>THG!AH46/THG!AH$6</f>
        <v>4.1416520761183177E-5</v>
      </c>
      <c r="AI46" s="91">
        <f>THG!AI46/THG!AI$6</f>
        <v>4.0917182515767949E-5</v>
      </c>
      <c r="AJ46" s="91">
        <f>THG!AJ46/THG!AJ$6</f>
        <v>4.43842661524289E-5</v>
      </c>
    </row>
    <row r="47" spans="2:36" ht="19.5" customHeight="1">
      <c r="B47" s="7"/>
    </row>
  </sheetData>
  <pageMargins left="0.70866141732283472" right="0.70866141732283472" top="0.78740157480314965" bottom="0.78740157480314965" header="1.1811023622047245" footer="1.1811023622047245"/>
  <pageSetup paperSize="9" scale="21" orientation="portrait" r:id="rId1"/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29004-963C-4A4F-8487-83F81E29D193}">
  <sheetPr>
    <tabColor theme="5"/>
    <pageSetUpPr fitToPage="1"/>
  </sheetPr>
  <dimension ref="A1:X35"/>
  <sheetViews>
    <sheetView showGridLines="0" zoomScale="130" zoomScaleNormal="130" zoomScaleSheetLayoutView="110" workbookViewId="0">
      <selection activeCell="J35" sqref="J35"/>
    </sheetView>
  </sheetViews>
  <sheetFormatPr baseColWidth="10" defaultColWidth="11.42578125" defaultRowHeight="12.75"/>
  <cols>
    <col min="1" max="1" width="5.7109375" style="40" customWidth="1"/>
    <col min="2" max="2" width="4.28515625" style="40" customWidth="1"/>
    <col min="3" max="3" width="1.7109375" style="40" customWidth="1"/>
    <col min="4" max="4" width="14" style="40" customWidth="1"/>
    <col min="5" max="5" width="1.7109375" style="40" customWidth="1"/>
    <col min="6" max="6" width="14" style="40" customWidth="1"/>
    <col min="7" max="7" width="1.7109375" style="40" customWidth="1"/>
    <col min="8" max="8" width="14" style="40" customWidth="1"/>
    <col min="9" max="9" width="1.7109375" style="40" customWidth="1"/>
    <col min="10" max="10" width="14" style="40" customWidth="1"/>
    <col min="11" max="11" width="1.7109375" style="40" customWidth="1"/>
    <col min="12" max="12" width="14" style="40" customWidth="1"/>
    <col min="13" max="13" width="3.140625" style="40" customWidth="1"/>
    <col min="14" max="14" width="1.42578125" style="40" customWidth="1"/>
    <col min="15" max="15" width="15.140625" style="40" customWidth="1"/>
    <col min="16" max="16" width="2.5703125" style="41" customWidth="1"/>
    <col min="17" max="19" width="11.7109375" style="41" customWidth="1"/>
    <col min="20" max="20" width="4" style="41" customWidth="1"/>
    <col min="21" max="22" width="11.7109375" style="41" customWidth="1"/>
    <col min="23" max="23" width="19.140625" style="41" customWidth="1"/>
    <col min="24" max="24" width="2.5703125" style="41" customWidth="1"/>
    <col min="25" max="16384" width="11.42578125" style="41"/>
  </cols>
  <sheetData>
    <row r="1" spans="1:24" ht="20.25" customHeight="1">
      <c r="A1" s="39"/>
    </row>
    <row r="2" spans="1:24" ht="20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P2" s="194" t="s">
        <v>58</v>
      </c>
      <c r="Q2" s="195"/>
      <c r="R2" s="195"/>
      <c r="S2" s="195"/>
      <c r="T2" s="195"/>
      <c r="U2" s="195"/>
      <c r="V2" s="195"/>
      <c r="W2" s="195"/>
      <c r="X2" s="196"/>
    </row>
    <row r="3" spans="1:24" ht="18.7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P3" s="44"/>
      <c r="Q3" s="45"/>
      <c r="R3" s="46"/>
      <c r="S3" s="45"/>
      <c r="T3" s="45"/>
      <c r="U3" s="46"/>
      <c r="V3" s="45"/>
      <c r="W3" s="45"/>
      <c r="X3" s="47"/>
    </row>
    <row r="4" spans="1:24" ht="15.9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P4" s="44"/>
      <c r="Q4" s="45"/>
      <c r="R4" s="45"/>
      <c r="S4" s="45"/>
      <c r="T4" s="45"/>
      <c r="U4" s="45"/>
      <c r="V4" s="45"/>
      <c r="W4" s="45"/>
      <c r="X4" s="47"/>
    </row>
    <row r="5" spans="1:24" ht="7.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P5" s="49"/>
      <c r="Q5" s="50"/>
      <c r="R5" s="50"/>
      <c r="S5" s="50"/>
      <c r="T5" s="50"/>
      <c r="U5" s="50"/>
      <c r="V5" s="50"/>
      <c r="W5" s="50"/>
      <c r="X5" s="51"/>
    </row>
    <row r="6" spans="1:24" ht="16.5" customHeight="1">
      <c r="B6" s="52"/>
      <c r="P6" s="49"/>
      <c r="Q6" s="50"/>
      <c r="R6" s="50"/>
      <c r="S6" s="50"/>
      <c r="T6" s="50"/>
      <c r="U6" s="50"/>
      <c r="V6" s="50"/>
      <c r="W6" s="50"/>
      <c r="X6" s="51"/>
    </row>
    <row r="7" spans="1:24" ht="16.5" customHeight="1">
      <c r="B7" s="52"/>
      <c r="P7" s="49"/>
      <c r="Q7" s="50"/>
      <c r="R7" s="50"/>
      <c r="S7" s="50"/>
      <c r="T7" s="50"/>
      <c r="U7" s="50"/>
      <c r="V7" s="50"/>
      <c r="W7" s="50"/>
      <c r="X7" s="51"/>
    </row>
    <row r="8" spans="1:24" ht="16.5" customHeight="1">
      <c r="B8" s="52"/>
      <c r="P8" s="49"/>
      <c r="Q8" s="50"/>
      <c r="R8" s="50"/>
      <c r="S8" s="50"/>
      <c r="T8" s="50"/>
      <c r="U8" s="50"/>
      <c r="V8" s="50"/>
      <c r="W8" s="50"/>
      <c r="X8" s="51"/>
    </row>
    <row r="9" spans="1:24" ht="16.5" customHeight="1">
      <c r="B9" s="52"/>
      <c r="P9" s="49"/>
      <c r="Q9" s="50"/>
      <c r="R9" s="50"/>
      <c r="S9" s="50"/>
      <c r="T9" s="50"/>
      <c r="U9" s="50"/>
      <c r="V9" s="50"/>
      <c r="W9" s="50"/>
      <c r="X9" s="51"/>
    </row>
    <row r="10" spans="1:24" ht="16.5" customHeight="1">
      <c r="B10" s="52"/>
      <c r="P10" s="49"/>
      <c r="Q10" s="50"/>
      <c r="R10" s="50"/>
      <c r="S10" s="50"/>
      <c r="T10" s="50"/>
      <c r="U10" s="50"/>
      <c r="V10" s="50"/>
      <c r="W10" s="50"/>
      <c r="X10" s="51"/>
    </row>
    <row r="11" spans="1:24" ht="16.5" customHeight="1">
      <c r="B11" s="52"/>
      <c r="P11" s="49"/>
      <c r="Q11" s="53" t="s">
        <v>57</v>
      </c>
      <c r="R11" s="50"/>
      <c r="S11" s="50"/>
      <c r="T11" s="50"/>
      <c r="U11" s="50"/>
      <c r="V11" s="50"/>
      <c r="W11" s="50"/>
      <c r="X11" s="51"/>
    </row>
    <row r="12" spans="1:24" ht="16.5" customHeight="1">
      <c r="B12" s="52"/>
      <c r="P12" s="49"/>
      <c r="Q12" s="50"/>
      <c r="R12" s="50"/>
      <c r="S12" s="50"/>
      <c r="T12" s="50"/>
      <c r="U12" s="50"/>
      <c r="V12" s="50"/>
      <c r="W12" s="50"/>
      <c r="X12" s="51"/>
    </row>
    <row r="13" spans="1:24" ht="17.25" customHeight="1">
      <c r="B13" s="52"/>
      <c r="P13" s="49"/>
      <c r="Q13" s="53" t="s">
        <v>56</v>
      </c>
      <c r="R13" s="50"/>
      <c r="S13" s="50"/>
      <c r="T13" s="50"/>
      <c r="U13" s="50"/>
      <c r="V13" s="50"/>
      <c r="W13" s="50"/>
      <c r="X13" s="51"/>
    </row>
    <row r="14" spans="1:24" ht="16.5" customHeight="1">
      <c r="B14" s="52"/>
      <c r="P14" s="49"/>
      <c r="Q14" s="50"/>
      <c r="R14" s="50"/>
      <c r="S14" s="50"/>
      <c r="T14" s="50"/>
      <c r="U14" s="50"/>
      <c r="V14" s="50"/>
      <c r="W14" s="50"/>
      <c r="X14" s="51"/>
    </row>
    <row r="15" spans="1:24" ht="16.5" customHeight="1">
      <c r="A15" s="54"/>
      <c r="B15" s="55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49"/>
      <c r="Q15" s="50"/>
      <c r="R15" s="53" t="s">
        <v>55</v>
      </c>
      <c r="S15" s="50"/>
      <c r="T15" s="50"/>
      <c r="U15" s="53" t="s">
        <v>55</v>
      </c>
      <c r="V15" s="50"/>
      <c r="W15" s="50"/>
      <c r="X15" s="51"/>
    </row>
    <row r="16" spans="1:24" ht="16.5" customHeight="1">
      <c r="A16" s="54"/>
      <c r="B16" s="5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49"/>
      <c r="Q16" s="50"/>
      <c r="R16" s="50"/>
      <c r="S16" s="50"/>
      <c r="T16" s="50"/>
      <c r="U16" s="50"/>
      <c r="V16" s="50"/>
      <c r="W16" s="50"/>
      <c r="X16" s="51"/>
    </row>
    <row r="17" spans="1:24" ht="16.5" customHeight="1">
      <c r="A17" s="54"/>
      <c r="B17" s="55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49"/>
      <c r="Q17" s="50"/>
      <c r="R17" s="50"/>
      <c r="S17" s="50"/>
      <c r="T17" s="50"/>
      <c r="U17" s="50"/>
      <c r="V17" s="50"/>
      <c r="W17" s="50"/>
      <c r="X17" s="51"/>
    </row>
    <row r="18" spans="1:24" ht="22.5" customHeight="1">
      <c r="A18" s="54"/>
      <c r="B18" s="55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49"/>
      <c r="Q18" s="50"/>
      <c r="R18" s="50"/>
      <c r="S18" s="50"/>
      <c r="T18" s="50"/>
      <c r="U18" s="50"/>
      <c r="V18" s="50"/>
      <c r="W18" s="50"/>
      <c r="X18" s="51"/>
    </row>
    <row r="19" spans="1:24" ht="87" customHeight="1">
      <c r="A19" s="56"/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4"/>
      <c r="O19" s="54"/>
      <c r="P19" s="58"/>
      <c r="Q19" s="59"/>
      <c r="R19" s="59"/>
      <c r="S19" s="59"/>
      <c r="T19" s="59"/>
      <c r="U19" s="59"/>
      <c r="V19" s="59"/>
      <c r="W19" s="59"/>
      <c r="X19" s="60"/>
    </row>
    <row r="20" spans="1:24" ht="9" customHeight="1">
      <c r="A20" s="56"/>
      <c r="B20" s="57"/>
      <c r="C20" s="56"/>
      <c r="D20" s="197"/>
      <c r="E20" s="56"/>
      <c r="F20" s="197"/>
      <c r="G20" s="56"/>
      <c r="H20" s="197"/>
      <c r="I20" s="56"/>
      <c r="J20" s="197"/>
      <c r="K20" s="56"/>
      <c r="L20" s="197"/>
      <c r="M20" s="56"/>
      <c r="N20" s="54"/>
      <c r="O20" s="54"/>
    </row>
    <row r="21" spans="1:24" ht="11.25" customHeight="1">
      <c r="A21" s="56"/>
      <c r="B21" s="57"/>
      <c r="C21" s="56"/>
      <c r="D21" s="197"/>
      <c r="E21" s="56"/>
      <c r="F21" s="197"/>
      <c r="G21" s="56"/>
      <c r="H21" s="197"/>
      <c r="I21" s="56"/>
      <c r="J21" s="197"/>
      <c r="K21" s="56"/>
      <c r="L21" s="197"/>
      <c r="M21" s="56"/>
      <c r="N21" s="54"/>
      <c r="O21" s="54"/>
    </row>
    <row r="22" spans="1:24" ht="3.75" customHeight="1">
      <c r="A22" s="56"/>
      <c r="B22" s="57"/>
      <c r="C22" s="56"/>
      <c r="D22" s="92"/>
      <c r="E22" s="56"/>
      <c r="F22" s="92"/>
      <c r="G22" s="56"/>
      <c r="H22" s="92"/>
      <c r="I22" s="56"/>
      <c r="J22" s="92"/>
      <c r="K22" s="56"/>
      <c r="L22" s="92"/>
      <c r="M22" s="56"/>
      <c r="N22" s="54"/>
      <c r="O22" s="54"/>
    </row>
    <row r="23" spans="1:24" ht="9" customHeight="1">
      <c r="A23" s="56"/>
      <c r="B23" s="57"/>
      <c r="C23" s="56"/>
      <c r="D23" s="197"/>
      <c r="E23" s="56"/>
      <c r="F23" s="197"/>
      <c r="G23" s="56"/>
      <c r="H23" s="197"/>
      <c r="I23" s="56"/>
      <c r="J23" s="197"/>
      <c r="K23" s="56"/>
      <c r="L23" s="197"/>
      <c r="M23" s="56"/>
      <c r="N23" s="54"/>
      <c r="O23" s="54"/>
    </row>
    <row r="24" spans="1:24" ht="9" customHeight="1">
      <c r="A24" s="56"/>
      <c r="B24" s="57"/>
      <c r="C24" s="56"/>
      <c r="D24" s="197"/>
      <c r="E24" s="56"/>
      <c r="F24" s="197"/>
      <c r="G24" s="56"/>
      <c r="H24" s="197"/>
      <c r="I24" s="56"/>
      <c r="J24" s="197"/>
      <c r="K24" s="56"/>
      <c r="L24" s="197"/>
      <c r="M24" s="56"/>
      <c r="N24" s="54"/>
      <c r="O24" s="54"/>
    </row>
    <row r="25" spans="1:24" ht="16.5" customHeight="1">
      <c r="A25" s="54"/>
      <c r="B25" s="55"/>
      <c r="C25" s="62"/>
      <c r="D25" s="62"/>
      <c r="E25" s="62"/>
      <c r="F25" s="62"/>
      <c r="G25" s="62"/>
      <c r="H25" s="62"/>
      <c r="I25" s="62"/>
      <c r="J25" s="62"/>
      <c r="K25" s="62"/>
      <c r="L25" s="54"/>
      <c r="M25" s="54"/>
      <c r="N25" s="54"/>
      <c r="O25" s="54"/>
    </row>
    <row r="26" spans="1:24" ht="21.7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24" ht="6.7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24" ht="6" customHeight="1">
      <c r="A28" s="63"/>
      <c r="B28" s="63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1:24" ht="4.5" customHeight="1">
      <c r="A29" s="63"/>
      <c r="B29" s="63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1:24" ht="6" customHeight="1">
      <c r="A30" s="63"/>
      <c r="B30" s="63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24" ht="6.7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24" ht="4.5" customHeight="1">
      <c r="A32" s="54"/>
      <c r="B32" s="54"/>
      <c r="C32" s="54"/>
      <c r="D32" s="54"/>
      <c r="E32" s="54"/>
      <c r="F32" s="54"/>
      <c r="G32" s="65"/>
      <c r="H32" s="65"/>
      <c r="I32" s="65"/>
      <c r="J32" s="65"/>
      <c r="K32" s="65"/>
      <c r="L32" s="54"/>
      <c r="M32" s="54"/>
      <c r="N32" s="54"/>
      <c r="O32" s="54"/>
    </row>
    <row r="33" spans="1:15" ht="18" customHeight="1">
      <c r="A33" s="66"/>
      <c r="B33" s="66"/>
      <c r="C33" s="66"/>
      <c r="D33" s="66"/>
      <c r="E33" s="66"/>
      <c r="F33" s="65"/>
      <c r="G33" s="65"/>
      <c r="H33" s="65"/>
      <c r="I33" s="65"/>
      <c r="J33" s="65"/>
      <c r="K33" s="65"/>
      <c r="L33" s="54"/>
      <c r="M33" s="54"/>
      <c r="N33" s="54"/>
      <c r="O33" s="54"/>
    </row>
    <row r="34" spans="1:15">
      <c r="A34" s="66"/>
      <c r="B34" s="66"/>
      <c r="C34" s="66"/>
      <c r="D34" s="66"/>
      <c r="E34" s="66"/>
      <c r="F34" s="65"/>
      <c r="G34" s="65"/>
      <c r="H34" s="65"/>
      <c r="I34" s="65"/>
      <c r="J34" s="65"/>
      <c r="K34" s="65"/>
      <c r="L34" s="54"/>
      <c r="M34" s="54"/>
      <c r="N34" s="54"/>
      <c r="O34" s="54"/>
    </row>
    <row r="35" spans="1:15">
      <c r="A35" s="66"/>
      <c r="B35" s="66"/>
      <c r="C35" s="66"/>
      <c r="D35" s="66"/>
      <c r="E35" s="66"/>
      <c r="F35" s="65"/>
      <c r="G35" s="65"/>
      <c r="H35" s="65"/>
      <c r="I35" s="65"/>
      <c r="J35" s="65"/>
      <c r="K35" s="65"/>
      <c r="L35" s="54"/>
      <c r="M35" s="54"/>
      <c r="N35" s="54"/>
      <c r="O35" s="54"/>
    </row>
  </sheetData>
  <sheetProtection selectLockedCells="1"/>
  <mergeCells count="11">
    <mergeCell ref="D23:D24"/>
    <mergeCell ref="F23:F24"/>
    <mergeCell ref="H23:H24"/>
    <mergeCell ref="J23:J24"/>
    <mergeCell ref="L23:L24"/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E05C3-7992-42CE-9093-B823D7900E37}">
  <sheetPr>
    <tabColor theme="8"/>
  </sheetPr>
  <dimension ref="B1:AR22"/>
  <sheetViews>
    <sheetView showGridLines="0" zoomScale="85" zoomScaleNormal="85" zoomScalePageLayoutView="150" workbookViewId="0">
      <pane xSplit="3" ySplit="10" topLeftCell="D11" activePane="bottomRight" state="frozen"/>
      <selection activeCell="AH22" sqref="AH22"/>
      <selection pane="topRight" activeCell="AH22" sqref="AH22"/>
      <selection pane="bottomLeft" activeCell="AH22" sqref="AH22"/>
      <selection pane="bottomRight"/>
    </sheetView>
  </sheetViews>
  <sheetFormatPr baseColWidth="10" defaultColWidth="11.42578125" defaultRowHeight="15" outlineLevelCol="1"/>
  <cols>
    <col min="1" max="1" width="5.42578125" style="87" customWidth="1"/>
    <col min="2" max="2" width="39.7109375" style="87" customWidth="1"/>
    <col min="3" max="3" width="63.85546875" style="16" customWidth="1"/>
    <col min="4" max="23" width="9.42578125" style="87" hidden="1" customWidth="1" outlineLevel="1"/>
    <col min="24" max="24" width="9.42578125" style="87" customWidth="1" collapsed="1"/>
    <col min="25" max="44" width="9.42578125" style="87" customWidth="1"/>
    <col min="45" max="16384" width="11.42578125" style="87"/>
  </cols>
  <sheetData>
    <row r="1" spans="2:44" s="82" customFormat="1" ht="23.25" customHeight="1">
      <c r="B1" s="78" t="s">
        <v>54</v>
      </c>
      <c r="C1" s="94" t="s">
        <v>63</v>
      </c>
      <c r="D1" s="95"/>
      <c r="E1" s="95"/>
      <c r="F1" s="95"/>
      <c r="G1" s="95"/>
      <c r="H1" s="95"/>
      <c r="I1" s="95"/>
      <c r="J1" s="95"/>
      <c r="K1" s="96"/>
      <c r="AK1" s="37"/>
      <c r="AL1" s="83"/>
    </row>
    <row r="2" spans="2:44" s="82" customFormat="1" ht="23.25" customHeight="1">
      <c r="B2" s="78" t="s">
        <v>52</v>
      </c>
      <c r="C2" s="94" t="s">
        <v>119</v>
      </c>
      <c r="D2" s="95"/>
      <c r="E2" s="95"/>
      <c r="F2" s="95"/>
      <c r="G2" s="95"/>
      <c r="H2" s="95"/>
      <c r="I2" s="95"/>
      <c r="J2" s="95"/>
      <c r="K2" s="96"/>
      <c r="AK2" s="37"/>
    </row>
    <row r="3" spans="2:44" s="82" customFormat="1" ht="23.25" customHeight="1">
      <c r="B3" s="78" t="s">
        <v>51</v>
      </c>
      <c r="C3" s="97">
        <f ca="1">TODAY()</f>
        <v>45364</v>
      </c>
      <c r="D3" s="98"/>
      <c r="E3" s="98"/>
      <c r="F3" s="98"/>
      <c r="G3" s="98"/>
      <c r="H3" s="98"/>
      <c r="I3" s="98"/>
      <c r="J3" s="98"/>
      <c r="K3" s="98"/>
      <c r="AK3" s="37"/>
    </row>
    <row r="4" spans="2:44" s="82" customFormat="1" ht="23.25" customHeight="1">
      <c r="B4" s="78" t="s">
        <v>50</v>
      </c>
      <c r="C4" s="94" t="s">
        <v>98</v>
      </c>
      <c r="D4" s="95"/>
      <c r="E4" s="95"/>
      <c r="F4" s="95"/>
      <c r="G4" s="95"/>
      <c r="H4" s="95"/>
      <c r="I4" s="95"/>
      <c r="J4" s="95"/>
      <c r="K4" s="96"/>
    </row>
    <row r="5" spans="2:44" s="82" customFormat="1" ht="23.25" customHeight="1">
      <c r="B5" s="78" t="s">
        <v>49</v>
      </c>
      <c r="C5" s="94" t="s">
        <v>61</v>
      </c>
      <c r="D5" s="95"/>
      <c r="E5" s="95"/>
      <c r="F5" s="95"/>
      <c r="G5" s="95"/>
      <c r="H5" s="95"/>
      <c r="I5" s="95"/>
      <c r="J5" s="95"/>
      <c r="K5" s="96"/>
    </row>
    <row r="6" spans="2:44" s="82" customFormat="1" ht="23.25" customHeight="1">
      <c r="B6" s="78" t="s">
        <v>48</v>
      </c>
      <c r="C6" s="94"/>
      <c r="D6" s="95"/>
      <c r="E6" s="95"/>
      <c r="F6" s="95"/>
      <c r="G6" s="95"/>
      <c r="H6" s="95"/>
      <c r="I6" s="95"/>
      <c r="J6" s="95"/>
      <c r="K6" s="96"/>
      <c r="AK6" s="37"/>
    </row>
    <row r="7" spans="2:44">
      <c r="B7" s="79"/>
      <c r="C7" s="80"/>
      <c r="D7" s="79"/>
      <c r="E7" s="79"/>
      <c r="F7" s="79"/>
      <c r="G7" s="79"/>
      <c r="H7" s="79"/>
      <c r="I7" s="79"/>
      <c r="J7" s="79"/>
      <c r="K7" s="79"/>
    </row>
    <row r="8" spans="2:44" ht="14.25" customHeight="1">
      <c r="B8" s="1"/>
      <c r="C8" s="11"/>
    </row>
    <row r="9" spans="2:44" ht="22.5" customHeight="1">
      <c r="B9" s="3"/>
      <c r="C9" s="12"/>
      <c r="D9" s="23"/>
      <c r="E9" s="2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65</v>
      </c>
      <c r="C10" s="13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ht="36.75" customHeight="1">
      <c r="B11" s="117" t="str">
        <f>THG!B33</f>
        <v>CRF 1.A.4.c - Stationäre &amp; mobile Feuerung</v>
      </c>
      <c r="C11" s="88" t="s">
        <v>59</v>
      </c>
      <c r="D11" s="100">
        <f>(THG!C33)/1000</f>
        <v>11.632613953648832</v>
      </c>
      <c r="E11" s="100">
        <f>(THG!D33)/1000</f>
        <v>9.9018156861015001</v>
      </c>
      <c r="F11" s="100">
        <f>(THG!E33)/1000</f>
        <v>9.3310933190369632</v>
      </c>
      <c r="G11" s="100">
        <f>(THG!F33)/1000</f>
        <v>9.757557039064368</v>
      </c>
      <c r="H11" s="100">
        <f>(THG!G33)/1000</f>
        <v>9.7055318536825919</v>
      </c>
      <c r="I11" s="100">
        <f>(THG!H33)/1000</f>
        <v>9.9530999650066665</v>
      </c>
      <c r="J11" s="100">
        <f>(THG!I33)/1000</f>
        <v>11.015472697657618</v>
      </c>
      <c r="K11" s="100">
        <f>(THG!J33)/1000</f>
        <v>9.8374565617813765</v>
      </c>
      <c r="L11" s="100">
        <f>(THG!K33)/1000</f>
        <v>9.3238551842155211</v>
      </c>
      <c r="M11" s="100">
        <f>(THG!L33)/1000</f>
        <v>9.4374421309217134</v>
      </c>
      <c r="N11" s="100">
        <f>(THG!M33)/1000</f>
        <v>8.559417003009349</v>
      </c>
      <c r="O11" s="100">
        <f>(THG!N33)/1000</f>
        <v>8.8002503482961316</v>
      </c>
      <c r="P11" s="100">
        <f>(THG!O33)/1000</f>
        <v>8.491217512232895</v>
      </c>
      <c r="Q11" s="100">
        <f>(THG!P33)/1000</f>
        <v>8.1238717769533313</v>
      </c>
      <c r="R11" s="100">
        <f>(THG!Q33)/1000</f>
        <v>7.8922911107169025</v>
      </c>
      <c r="S11" s="100">
        <f>(THG!R33)/1000</f>
        <v>7.6382172687062475</v>
      </c>
      <c r="T11" s="100">
        <f>(THG!S33)/1000</f>
        <v>7.9624718240890191</v>
      </c>
      <c r="U11" s="100">
        <f>(THG!T33)/1000</f>
        <v>7.2634818599271149</v>
      </c>
      <c r="V11" s="100">
        <f>(THG!U33)/1000</f>
        <v>7.7491034225202862</v>
      </c>
      <c r="W11" s="100">
        <f>(THG!V33)/1000</f>
        <v>7.275019636360943</v>
      </c>
      <c r="X11" s="100">
        <f>(THG!W33)/1000</f>
        <v>7.7951819343269451</v>
      </c>
      <c r="Y11" s="100">
        <f>(THG!X33)/1000</f>
        <v>8.3204511183693448</v>
      </c>
      <c r="Z11" s="100">
        <f>(THG!Y33)/1000</f>
        <v>7.943013508936696</v>
      </c>
      <c r="AA11" s="100">
        <f>(THG!Z33)/1000</f>
        <v>8.0005146307552888</v>
      </c>
      <c r="AB11" s="100">
        <f>(THG!AA33)/1000</f>
        <v>8.5168401346794624</v>
      </c>
      <c r="AC11" s="100">
        <f>(THG!AB33)/1000</f>
        <v>8.2346972785337549</v>
      </c>
      <c r="AD11" s="100">
        <f>(THG!AC33)/1000</f>
        <v>8.3422734851072953</v>
      </c>
      <c r="AE11" s="100">
        <f>(THG!AD33)/1000</f>
        <v>7.7682284510340702</v>
      </c>
      <c r="AF11" s="100">
        <f>(THG!AE33)/1000</f>
        <v>7.7857926338387546</v>
      </c>
      <c r="AG11" s="100">
        <f>(THG!AF33)/1000</f>
        <v>7.7041271556125341</v>
      </c>
      <c r="AH11" s="168">
        <f>(THG!AG33)/1000</f>
        <v>7.9712798289982914</v>
      </c>
      <c r="AI11" s="168">
        <f>(THG!AH33)/1000</f>
        <v>8.1148363986344076</v>
      </c>
      <c r="AJ11" s="168">
        <f>(THG!AI33)/1000</f>
        <v>8.0853697729535448</v>
      </c>
      <c r="AK11" s="168">
        <f>(THG!AJ33)/1000</f>
        <v>8.1323372347321659</v>
      </c>
      <c r="AL11" s="90"/>
      <c r="AM11" s="90"/>
      <c r="AN11" s="90"/>
      <c r="AO11" s="90"/>
      <c r="AP11" s="90"/>
      <c r="AQ11" s="90"/>
      <c r="AR11" s="90"/>
    </row>
    <row r="12" spans="2:44" ht="36.75" customHeight="1">
      <c r="B12" s="116" t="str">
        <f>THG!B34</f>
        <v>CRF 3.A - Landwirtschaft - Fermentation</v>
      </c>
      <c r="C12" s="14" t="s">
        <v>59</v>
      </c>
      <c r="D12" s="99">
        <f>(THG!C34)/1000</f>
        <v>37.247491235834275</v>
      </c>
      <c r="E12" s="99">
        <f>(THG!D34)/1000</f>
        <v>33.203027600401171</v>
      </c>
      <c r="F12" s="99">
        <f>(THG!E34)/1000</f>
        <v>32.360676064671907</v>
      </c>
      <c r="G12" s="99">
        <f>(THG!F34)/1000</f>
        <v>32.3904940191549</v>
      </c>
      <c r="H12" s="99">
        <f>(THG!G34)/1000</f>
        <v>32.625969190143863</v>
      </c>
      <c r="I12" s="99">
        <f>(THG!H34)/1000</f>
        <v>32.678603704113215</v>
      </c>
      <c r="J12" s="99">
        <f>(THG!I34)/1000</f>
        <v>32.706539305901963</v>
      </c>
      <c r="K12" s="99">
        <f>(THG!J34)/1000</f>
        <v>31.775712301013105</v>
      </c>
      <c r="L12" s="99">
        <f>(THG!K34)/1000</f>
        <v>31.596592186243775</v>
      </c>
      <c r="M12" s="99">
        <f>(THG!L34)/1000</f>
        <v>31.374602362429236</v>
      </c>
      <c r="N12" s="99">
        <f>(THG!M34)/1000</f>
        <v>30.85426870080029</v>
      </c>
      <c r="O12" s="99">
        <f>(THG!N34)/1000</f>
        <v>31.327363353479363</v>
      </c>
      <c r="P12" s="99">
        <f>(THG!O34)/1000</f>
        <v>30.091455455779172</v>
      </c>
      <c r="Q12" s="99">
        <f>(THG!P34)/1000</f>
        <v>29.716074616688633</v>
      </c>
      <c r="R12" s="99">
        <f>(THG!Q34)/1000</f>
        <v>28.894796510307238</v>
      </c>
      <c r="S12" s="99">
        <f>(THG!R34)/1000</f>
        <v>28.705427233891292</v>
      </c>
      <c r="T12" s="99">
        <f>(THG!S34)/1000</f>
        <v>28.122151271298083</v>
      </c>
      <c r="U12" s="99">
        <f>(THG!T34)/1000</f>
        <v>28.225778081059552</v>
      </c>
      <c r="V12" s="99">
        <f>(THG!U34)/1000</f>
        <v>28.480585196600437</v>
      </c>
      <c r="W12" s="99">
        <f>(THG!V34)/1000</f>
        <v>28.513007747958991</v>
      </c>
      <c r="X12" s="99">
        <f>(THG!W34)/1000</f>
        <v>28.364792669075101</v>
      </c>
      <c r="Y12" s="99">
        <f>(THG!X34)/1000</f>
        <v>27.984592163632083</v>
      </c>
      <c r="Z12" s="99">
        <f>(THG!Y34)/1000</f>
        <v>27.992833725362381</v>
      </c>
      <c r="AA12" s="99">
        <f>(THG!Z34)/1000</f>
        <v>28.344634048025199</v>
      </c>
      <c r="AB12" s="99">
        <f>(THG!AA34)/1000</f>
        <v>28.584713357460434</v>
      </c>
      <c r="AC12" s="99">
        <f>(THG!AB34)/1000</f>
        <v>28.567061968270934</v>
      </c>
      <c r="AD12" s="99">
        <f>(THG!AC34)/1000</f>
        <v>28.281936700990265</v>
      </c>
      <c r="AE12" s="99">
        <f>(THG!AD34)/1000</f>
        <v>28.056437593459247</v>
      </c>
      <c r="AF12" s="99">
        <f>(THG!AE34)/1000</f>
        <v>27.621330673256914</v>
      </c>
      <c r="AG12" s="99">
        <f>(THG!AF34)/1000</f>
        <v>27.300681025635047</v>
      </c>
      <c r="AH12" s="167">
        <f>(THG!AG34)/1000</f>
        <v>26.878254737088898</v>
      </c>
      <c r="AI12" s="167">
        <f>(THG!AH34)/1000</f>
        <v>26.345094674669035</v>
      </c>
      <c r="AJ12" s="167">
        <f>(THG!AI34)/1000</f>
        <v>26.082165546391249</v>
      </c>
      <c r="AK12" s="167">
        <f>(THG!AJ34)/1000</f>
        <v>25.778016179432434</v>
      </c>
      <c r="AL12" s="28"/>
      <c r="AM12" s="28"/>
      <c r="AN12" s="28"/>
      <c r="AO12" s="28"/>
      <c r="AP12" s="28"/>
      <c r="AQ12" s="28"/>
      <c r="AR12" s="28"/>
    </row>
    <row r="13" spans="2:44" ht="36.75" customHeight="1">
      <c r="B13" s="117" t="str">
        <f>THG!B35</f>
        <v>CRF 3.B - Landwirtschaft - Düngerwirtschaft</v>
      </c>
      <c r="C13" s="88" t="s">
        <v>59</v>
      </c>
      <c r="D13" s="100">
        <f>(THG!C35)/1000</f>
        <v>11.97590584251577</v>
      </c>
      <c r="E13" s="100">
        <f>(THG!D35)/1000</f>
        <v>10.651507081767736</v>
      </c>
      <c r="F13" s="100">
        <f>(THG!E35)/1000</f>
        <v>10.590081863953491</v>
      </c>
      <c r="G13" s="100">
        <f>(THG!F35)/1000</f>
        <v>10.544914482984584</v>
      </c>
      <c r="H13" s="100">
        <f>(THG!G35)/1000</f>
        <v>10.933842730256671</v>
      </c>
      <c r="I13" s="100">
        <f>(THG!H35)/1000</f>
        <v>10.825852674426846</v>
      </c>
      <c r="J13" s="100">
        <f>(THG!I35)/1000</f>
        <v>10.923546793664812</v>
      </c>
      <c r="K13" s="100">
        <f>(THG!J35)/1000</f>
        <v>10.770609100670722</v>
      </c>
      <c r="L13" s="100">
        <f>(THG!K35)/1000</f>
        <v>11.039877017445786</v>
      </c>
      <c r="M13" s="100">
        <f>(THG!L35)/1000</f>
        <v>10.958235153792028</v>
      </c>
      <c r="N13" s="100">
        <f>(THG!M35)/1000</f>
        <v>10.893508836776284</v>
      </c>
      <c r="O13" s="100">
        <f>(THG!N35)/1000</f>
        <v>11.039949003037844</v>
      </c>
      <c r="P13" s="100">
        <f>(THG!O35)/1000</f>
        <v>10.774733216015957</v>
      </c>
      <c r="Q13" s="100">
        <f>(THG!P35)/1000</f>
        <v>10.835557045759577</v>
      </c>
      <c r="R13" s="100">
        <f>(THG!Q35)/1000</f>
        <v>10.501438163051073</v>
      </c>
      <c r="S13" s="100">
        <f>(THG!R35)/1000</f>
        <v>10.415157661563349</v>
      </c>
      <c r="T13" s="100">
        <f>(THG!S35)/1000</f>
        <v>10.176578854851837</v>
      </c>
      <c r="U13" s="100">
        <f>(THG!T35)/1000</f>
        <v>10.20096158471685</v>
      </c>
      <c r="V13" s="100">
        <f>(THG!U35)/1000</f>
        <v>10.130614618255006</v>
      </c>
      <c r="W13" s="100">
        <f>(THG!V35)/1000</f>
        <v>10.113118039038069</v>
      </c>
      <c r="X13" s="100">
        <f>(THG!W35)/1000</f>
        <v>9.7381968297611241</v>
      </c>
      <c r="Y13" s="100">
        <f>(THG!X35)/1000</f>
        <v>9.6632427619168055</v>
      </c>
      <c r="Z13" s="100">
        <f>(THG!Y35)/1000</f>
        <v>9.7873441918092716</v>
      </c>
      <c r="AA13" s="100">
        <f>(THG!Z35)/1000</f>
        <v>9.8468879533774878</v>
      </c>
      <c r="AB13" s="100">
        <f>(THG!AA35)/1000</f>
        <v>9.991131823177982</v>
      </c>
      <c r="AC13" s="100">
        <f>(THG!AB35)/1000</f>
        <v>9.9636688681056693</v>
      </c>
      <c r="AD13" s="100">
        <f>(THG!AC35)/1000</f>
        <v>9.9628550449348872</v>
      </c>
      <c r="AE13" s="100">
        <f>(THG!AD35)/1000</f>
        <v>9.9895456608001219</v>
      </c>
      <c r="AF13" s="100">
        <f>(THG!AE35)/1000</f>
        <v>9.8608742330639796</v>
      </c>
      <c r="AG13" s="100">
        <f>(THG!AF35)/1000</f>
        <v>9.8287281064927363</v>
      </c>
      <c r="AH13" s="168">
        <f>(THG!AG35)/1000</f>
        <v>9.7337716994503811</v>
      </c>
      <c r="AI13" s="168">
        <f>(THG!AH35)/1000</f>
        <v>9.3011441282358369</v>
      </c>
      <c r="AJ13" s="168">
        <f>(THG!AI35)/1000</f>
        <v>8.8820148959526595</v>
      </c>
      <c r="AK13" s="168">
        <f>(THG!AJ35)/1000</f>
        <v>8.7941389301482751</v>
      </c>
      <c r="AL13" s="90"/>
      <c r="AM13" s="90"/>
      <c r="AN13" s="90"/>
      <c r="AO13" s="90"/>
      <c r="AP13" s="90"/>
      <c r="AQ13" s="90"/>
      <c r="AR13" s="90"/>
    </row>
    <row r="14" spans="2:44" ht="36.75" customHeight="1">
      <c r="B14" s="118" t="str">
        <f>THG!B36</f>
        <v>CRF 3.D - Landwirtschaft - Landwirtschaftliche Böden</v>
      </c>
      <c r="C14" s="101" t="s">
        <v>59</v>
      </c>
      <c r="D14" s="99">
        <f>(THG!C36)/1000</f>
        <v>19.16747110121937</v>
      </c>
      <c r="E14" s="99">
        <f>(THG!D36)/1000</f>
        <v>17.873546386753798</v>
      </c>
      <c r="F14" s="99">
        <f>(THG!E36)/1000</f>
        <v>17.308613105407805</v>
      </c>
      <c r="G14" s="99">
        <f>(THG!F36)/1000</f>
        <v>16.736844566208568</v>
      </c>
      <c r="H14" s="99">
        <f>(THG!G36)/1000</f>
        <v>16.409309264876406</v>
      </c>
      <c r="I14" s="99">
        <f>(THG!H36)/1000</f>
        <v>16.399490196810429</v>
      </c>
      <c r="J14" s="99">
        <f>(THG!I36)/1000</f>
        <v>16.654167767696684</v>
      </c>
      <c r="K14" s="99">
        <f>(THG!J36)/1000</f>
        <v>16.480376322743847</v>
      </c>
      <c r="L14" s="99">
        <f>(THG!K36)/1000</f>
        <v>16.728323931785511</v>
      </c>
      <c r="M14" s="99">
        <f>(THG!L36)/1000</f>
        <v>17.133688291914602</v>
      </c>
      <c r="N14" s="99">
        <f>(THG!M36)/1000</f>
        <v>17.040755408541774</v>
      </c>
      <c r="O14" s="99">
        <f>(THG!N36)/1000</f>
        <v>17.038768653397192</v>
      </c>
      <c r="P14" s="99">
        <f>(THG!O36)/1000</f>
        <v>16.558959165060852</v>
      </c>
      <c r="Q14" s="99">
        <f>(THG!P36)/1000</f>
        <v>16.702275059091249</v>
      </c>
      <c r="R14" s="99">
        <f>(THG!Q36)/1000</f>
        <v>16.398082678814003</v>
      </c>
      <c r="S14" s="99">
        <f>(THG!R36)/1000</f>
        <v>16.443149278251784</v>
      </c>
      <c r="T14" s="99">
        <f>(THG!S36)/1000</f>
        <v>16.139015310007487</v>
      </c>
      <c r="U14" s="99">
        <f>(THG!T36)/1000</f>
        <v>16.306929734764491</v>
      </c>
      <c r="V14" s="99">
        <f>(THG!U36)/1000</f>
        <v>16.114881430041947</v>
      </c>
      <c r="W14" s="99">
        <f>(THG!V36)/1000</f>
        <v>16.220138469860437</v>
      </c>
      <c r="X14" s="99">
        <f>(THG!W36)/1000</f>
        <v>16.25662629068804</v>
      </c>
      <c r="Y14" s="99">
        <f>(THG!X36)/1000</f>
        <v>16.466891171789978</v>
      </c>
      <c r="Z14" s="99">
        <f>(THG!Y36)/1000</f>
        <v>16.701406483957733</v>
      </c>
      <c r="AA14" s="99">
        <f>(THG!Z36)/1000</f>
        <v>16.836876397479177</v>
      </c>
      <c r="AB14" s="99">
        <f>(THG!AA36)/1000</f>
        <v>17.131060400375954</v>
      </c>
      <c r="AC14" s="99">
        <f>(THG!AB36)/1000</f>
        <v>17.332934378131363</v>
      </c>
      <c r="AD14" s="99">
        <f>(THG!AC36)/1000</f>
        <v>17.173062570547941</v>
      </c>
      <c r="AE14" s="99">
        <f>(THG!AD36)/1000</f>
        <v>16.665225167511078</v>
      </c>
      <c r="AF14" s="99">
        <f>(THG!AE36)/1000</f>
        <v>16.28293674915151</v>
      </c>
      <c r="AG14" s="99">
        <f>(THG!AF36)/1000</f>
        <v>15.601534460751214</v>
      </c>
      <c r="AH14" s="167">
        <f>(THG!AG36)/1000</f>
        <v>15.131973878193797</v>
      </c>
      <c r="AI14" s="167">
        <f>(THG!AH36)/1000</f>
        <v>14.484102578940359</v>
      </c>
      <c r="AJ14" s="167">
        <f>(THG!AI36)/1000</f>
        <v>14.220085025591066</v>
      </c>
      <c r="AK14" s="167">
        <f>(THG!AJ36)/1000</f>
        <v>13.668855246467196</v>
      </c>
      <c r="AL14" s="28"/>
      <c r="AM14" s="28"/>
      <c r="AN14" s="28"/>
      <c r="AO14" s="28"/>
      <c r="AP14" s="28"/>
      <c r="AQ14" s="28"/>
      <c r="AR14" s="28"/>
    </row>
    <row r="15" spans="2:44" ht="36.75" customHeight="1">
      <c r="B15" s="117" t="str">
        <f>THG!B37</f>
        <v>CRF 3.G - Landwirtschaft - Kalkung</v>
      </c>
      <c r="C15" s="88" t="s">
        <v>59</v>
      </c>
      <c r="D15" s="100">
        <f>(THG!C37)/1000</f>
        <v>2.2000091744912078</v>
      </c>
      <c r="E15" s="100">
        <f>(THG!D37)/1000</f>
        <v>1.9865760969281376</v>
      </c>
      <c r="F15" s="100">
        <f>(THG!E37)/1000</f>
        <v>1.7489646669044754</v>
      </c>
      <c r="G15" s="100">
        <f>(THG!F37)/1000</f>
        <v>1.4652322744998538</v>
      </c>
      <c r="H15" s="100">
        <f>(THG!G37)/1000</f>
        <v>1.3247076949602721</v>
      </c>
      <c r="I15" s="100">
        <f>(THG!H37)/1000</f>
        <v>1.2797427269523798</v>
      </c>
      <c r="J15" s="100">
        <f>(THG!I37)/1000</f>
        <v>1.3803173560000024</v>
      </c>
      <c r="K15" s="100">
        <f>(THG!J37)/1000</f>
        <v>1.4800880652380952</v>
      </c>
      <c r="L15" s="100">
        <f>(THG!K37)/1000</f>
        <v>1.588237941714288</v>
      </c>
      <c r="M15" s="100">
        <f>(THG!L37)/1000</f>
        <v>1.7149480239047596</v>
      </c>
      <c r="N15" s="100">
        <f>(THG!M37)/1000</f>
        <v>1.6953908955238106</v>
      </c>
      <c r="O15" s="100">
        <f>(THG!N37)/1000</f>
        <v>1.6942857412380947</v>
      </c>
      <c r="P15" s="100">
        <f>(THG!O37)/1000</f>
        <v>1.5921183268571426</v>
      </c>
      <c r="Q15" s="100">
        <f>(THG!P37)/1000</f>
        <v>1.5682396798095268</v>
      </c>
      <c r="R15" s="100">
        <f>(THG!Q37)/1000</f>
        <v>1.4824714666666661</v>
      </c>
      <c r="S15" s="100">
        <f>(THG!R37)/1000</f>
        <v>1.4275129534285751</v>
      </c>
      <c r="T15" s="100">
        <f>(THG!S37)/1000</f>
        <v>1.4384972359999995</v>
      </c>
      <c r="U15" s="100">
        <f>(THG!T37)/1000</f>
        <v>1.4771324155238115</v>
      </c>
      <c r="V15" s="100">
        <f>(THG!U37)/1000</f>
        <v>1.5447135041904749</v>
      </c>
      <c r="W15" s="100">
        <f>(THG!V37)/1000</f>
        <v>1.5219677555238105</v>
      </c>
      <c r="X15" s="100">
        <f>(THG!W37)/1000</f>
        <v>1.5490008411428555</v>
      </c>
      <c r="Y15" s="100">
        <f>(THG!X37)/1000</f>
        <v>1.5932639129523798</v>
      </c>
      <c r="Z15" s="100">
        <f>(THG!Y37)/1000</f>
        <v>1.6920846129523821</v>
      </c>
      <c r="AA15" s="100">
        <f>(THG!Z37)/1000</f>
        <v>1.8245301506666682</v>
      </c>
      <c r="AB15" s="100">
        <f>(THG!AA37)/1000</f>
        <v>1.9172560062857118</v>
      </c>
      <c r="AC15" s="100">
        <f>(THG!AB37)/1000</f>
        <v>1.9057889651428588</v>
      </c>
      <c r="AD15" s="100">
        <f>(THG!AC37)/1000</f>
        <v>1.8817710979047597</v>
      </c>
      <c r="AE15" s="100">
        <f>(THG!AD37)/1000</f>
        <v>1.9376313817142861</v>
      </c>
      <c r="AF15" s="100">
        <f>(THG!AE37)/1000</f>
        <v>2.0474384710476192</v>
      </c>
      <c r="AG15" s="100">
        <f>(THG!AF37)/1000</f>
        <v>2.0388381472380939</v>
      </c>
      <c r="AH15" s="168">
        <f>(THG!AG37)/1000</f>
        <v>2.00977657361905</v>
      </c>
      <c r="AI15" s="168">
        <f>(THG!AH37)/1000</f>
        <v>1.9826148498095248</v>
      </c>
      <c r="AJ15" s="168">
        <f>(THG!AI37)/1000</f>
        <v>2.0053561513333333</v>
      </c>
      <c r="AK15" s="168">
        <f>(THG!AJ37)/1000</f>
        <v>1.8048834980760275</v>
      </c>
      <c r="AL15" s="90"/>
      <c r="AM15" s="90"/>
      <c r="AN15" s="90"/>
      <c r="AO15" s="90"/>
      <c r="AP15" s="90"/>
      <c r="AQ15" s="90"/>
      <c r="AR15" s="90"/>
    </row>
    <row r="16" spans="2:44" ht="36.75" customHeight="1">
      <c r="B16" s="116" t="str">
        <f>THG!B38</f>
        <v>CRF 3.H - Landwirtschaft - Harnstoffanwendung</v>
      </c>
      <c r="C16" s="14" t="s">
        <v>59</v>
      </c>
      <c r="D16" s="99">
        <f>(THG!C38)/1000</f>
        <v>0.47999756148037581</v>
      </c>
      <c r="E16" s="99">
        <f>(THG!D38)/1000</f>
        <v>0.4370876783245557</v>
      </c>
      <c r="F16" s="99">
        <f>(THG!E38)/1000</f>
        <v>0.42755946736164474</v>
      </c>
      <c r="G16" s="99">
        <f>(THG!F38)/1000</f>
        <v>0.42213570398268252</v>
      </c>
      <c r="H16" s="99">
        <f>(THG!G38)/1000</f>
        <v>0.448572499370538</v>
      </c>
      <c r="I16" s="99">
        <f>(THG!H38)/1000</f>
        <v>0.45853290476190461</v>
      </c>
      <c r="J16" s="99">
        <f>(THG!I38)/1000</f>
        <v>0.48476947619047528</v>
      </c>
      <c r="K16" s="99">
        <f>(THG!J38)/1000</f>
        <v>0.49780342857142817</v>
      </c>
      <c r="L16" s="99">
        <f>(THG!K38)/1000</f>
        <v>0.5241039047619046</v>
      </c>
      <c r="M16" s="99">
        <f>(THG!L38)/1000</f>
        <v>0.55155649999999956</v>
      </c>
      <c r="N16" s="99">
        <f>(THG!M38)/1000</f>
        <v>0.59313021428571422</v>
      </c>
      <c r="O16" s="99">
        <f>(THG!N38)/1000</f>
        <v>0.62165452380952257</v>
      </c>
      <c r="P16" s="99">
        <f>(THG!O38)/1000</f>
        <v>0.63995328571428411</v>
      </c>
      <c r="Q16" s="99">
        <f>(THG!P38)/1000</f>
        <v>0.65010104761904686</v>
      </c>
      <c r="R16" s="99">
        <f>(THG!Q38)/1000</f>
        <v>0.63430897619047522</v>
      </c>
      <c r="S16" s="99">
        <f>(THG!R38)/1000</f>
        <v>0.64109414285714261</v>
      </c>
      <c r="T16" s="99">
        <f>(THG!S38)/1000</f>
        <v>0.63093302380952332</v>
      </c>
      <c r="U16" s="99">
        <f>(THG!T38)/1000</f>
        <v>0.6475603095238085</v>
      </c>
      <c r="V16" s="99">
        <f>(THG!U38)/1000</f>
        <v>0.69462878571428499</v>
      </c>
      <c r="W16" s="99">
        <f>(THG!V38)/1000</f>
        <v>0.67675535714285562</v>
      </c>
      <c r="X16" s="99">
        <f>(THG!W38)/1000</f>
        <v>0.71075347619047435</v>
      </c>
      <c r="Y16" s="99">
        <f>(THG!X38)/1000</f>
        <v>0.65402883333333284</v>
      </c>
      <c r="Z16" s="99">
        <f>(THG!Y38)/1000</f>
        <v>0.68990585714285724</v>
      </c>
      <c r="AA16" s="99">
        <f>(THG!Z38)/1000</f>
        <v>0.67255047619047537</v>
      </c>
      <c r="AB16" s="99">
        <f>(THG!AA38)/1000</f>
        <v>0.74970499999999962</v>
      </c>
      <c r="AC16" s="99">
        <f>(THG!AB38)/1000</f>
        <v>0.79149504761904821</v>
      </c>
      <c r="AD16" s="99">
        <f>(THG!AC38)/1000</f>
        <v>0.81514216666666606</v>
      </c>
      <c r="AE16" s="99">
        <f>(THG!AD38)/1000</f>
        <v>0.71956657142857106</v>
      </c>
      <c r="AF16" s="99">
        <f>(THG!AE38)/1000</f>
        <v>0.60525064285714203</v>
      </c>
      <c r="AG16" s="99">
        <f>(THG!AF38)/1000</f>
        <v>0.49774816666666627</v>
      </c>
      <c r="AH16" s="167">
        <f>(THG!AG38)/1000</f>
        <v>0.43326538095238104</v>
      </c>
      <c r="AI16" s="167">
        <f>(THG!AH38)/1000</f>
        <v>0.39729616666666634</v>
      </c>
      <c r="AJ16" s="167">
        <f>(THG!AI38)/1000</f>
        <v>0.3717342619047615</v>
      </c>
      <c r="AK16" s="167">
        <f>(THG!AJ38)/1000</f>
        <v>0.36008369032299226</v>
      </c>
      <c r="AL16" s="28"/>
      <c r="AM16" s="28"/>
      <c r="AN16" s="28"/>
      <c r="AO16" s="28"/>
      <c r="AP16" s="28"/>
      <c r="AQ16" s="28"/>
      <c r="AR16" s="28"/>
    </row>
    <row r="17" spans="2:44" ht="36.75" customHeight="1">
      <c r="B17" s="117" t="str">
        <f>THG!B39</f>
        <v>CRF 3.I - Landwirtschaft - Andere kohlenstoffhaltige Düngemittel</v>
      </c>
      <c r="C17" s="88" t="s">
        <v>59</v>
      </c>
      <c r="D17" s="100">
        <f>(THG!C39)/1000</f>
        <v>0.51044657841318242</v>
      </c>
      <c r="E17" s="100">
        <f>(THG!D39)/1000</f>
        <v>0.47364564589744595</v>
      </c>
      <c r="F17" s="100">
        <f>(THG!E39)/1000</f>
        <v>0.44882474982729115</v>
      </c>
      <c r="G17" s="100">
        <f>(THG!F39)/1000</f>
        <v>0.4152000383957038</v>
      </c>
      <c r="H17" s="100">
        <f>(THG!G39)/1000</f>
        <v>0.40208593853595337</v>
      </c>
      <c r="I17" s="100">
        <f>(THG!H39)/1000</f>
        <v>0.38949462172839461</v>
      </c>
      <c r="J17" s="100">
        <f>(THG!I39)/1000</f>
        <v>0.39062263614814835</v>
      </c>
      <c r="K17" s="100">
        <f>(THG!J39)/1000</f>
        <v>0.37744347693827196</v>
      </c>
      <c r="L17" s="100">
        <f>(THG!K39)/1000</f>
        <v>0.37060261930864213</v>
      </c>
      <c r="M17" s="100">
        <f>(THG!L39)/1000</f>
        <v>0.37758292380246899</v>
      </c>
      <c r="N17" s="100">
        <f>(THG!M39)/1000</f>
        <v>0.36662832148148139</v>
      </c>
      <c r="O17" s="100">
        <f>(THG!N39)/1000</f>
        <v>0.34901621985185166</v>
      </c>
      <c r="P17" s="100">
        <f>(THG!O39)/1000</f>
        <v>0.31979681501234541</v>
      </c>
      <c r="Q17" s="100">
        <f>(THG!P39)/1000</f>
        <v>0.31216542676543174</v>
      </c>
      <c r="R17" s="100">
        <f>(THG!Q39)/1000</f>
        <v>0.30977691718518507</v>
      </c>
      <c r="S17" s="100">
        <f>(THG!R39)/1000</f>
        <v>0.30753183511111115</v>
      </c>
      <c r="T17" s="100">
        <f>(THG!S39)/1000</f>
        <v>0.28576120656790122</v>
      </c>
      <c r="U17" s="100">
        <f>(THG!T39)/1000</f>
        <v>0.28291231086419755</v>
      </c>
      <c r="V17" s="100">
        <f>(THG!U39)/1000</f>
        <v>0.26072744676543225</v>
      </c>
      <c r="W17" s="100">
        <f>(THG!V39)/1000</f>
        <v>0.26726851229629633</v>
      </c>
      <c r="X17" s="100">
        <f>(THG!W39)/1000</f>
        <v>0.25723667254320953</v>
      </c>
      <c r="Y17" s="100">
        <f>(THG!X39)/1000</f>
        <v>0.26410290676543186</v>
      </c>
      <c r="Z17" s="100">
        <f>(THG!Y39)/1000</f>
        <v>0.25391420483950572</v>
      </c>
      <c r="AA17" s="100">
        <f>(THG!Z39)/1000</f>
        <v>0.24028784538271614</v>
      </c>
      <c r="AB17" s="100">
        <f>(THG!AA39)/1000</f>
        <v>0.23622273916049336</v>
      </c>
      <c r="AC17" s="100">
        <f>(THG!AB39)/1000</f>
        <v>0.23067260469135781</v>
      </c>
      <c r="AD17" s="100">
        <f>(THG!AC39)/1000</f>
        <v>0.2257157102716045</v>
      </c>
      <c r="AE17" s="100">
        <f>(THG!AD39)/1000</f>
        <v>0.21303624602469176</v>
      </c>
      <c r="AF17" s="100">
        <f>(THG!AE39)/1000</f>
        <v>0.20270871920987646</v>
      </c>
      <c r="AG17" s="100">
        <f>(THG!AF39)/1000</f>
        <v>0.19421726350617272</v>
      </c>
      <c r="AH17" s="168">
        <f>(THG!AG39)/1000</f>
        <v>0.18545922918518512</v>
      </c>
      <c r="AI17" s="168">
        <f>(THG!AH39)/1000</f>
        <v>0.17554705748148142</v>
      </c>
      <c r="AJ17" s="168">
        <f>(THG!AI39)/1000</f>
        <v>0.16471398913580249</v>
      </c>
      <c r="AK17" s="168">
        <f>(THG!AJ39)/1000</f>
        <v>0.14363226046399999</v>
      </c>
      <c r="AL17" s="90"/>
      <c r="AM17" s="90"/>
      <c r="AN17" s="90"/>
      <c r="AO17" s="90"/>
      <c r="AP17" s="90"/>
      <c r="AQ17" s="90"/>
      <c r="AR17" s="90"/>
    </row>
    <row r="18" spans="2:44" ht="36.75" customHeight="1">
      <c r="B18" s="118" t="str">
        <f>THG!B40</f>
        <v>CRF 3.J - Andere</v>
      </c>
      <c r="C18" s="101" t="s">
        <v>59</v>
      </c>
      <c r="D18" s="99">
        <f>(THG!C40)/1000</f>
        <v>4.184756376448973E-4</v>
      </c>
      <c r="E18" s="99">
        <f>(THG!D40)/1000</f>
        <v>1.0118152017232461E-3</v>
      </c>
      <c r="F18" s="99">
        <f>(THG!E40)/1000</f>
        <v>1.3628615179476162E-3</v>
      </c>
      <c r="G18" s="99">
        <f>(THG!F40)/1000</f>
        <v>1.7697346780495107E-3</v>
      </c>
      <c r="H18" s="99">
        <f>(THG!G40)/1000</f>
        <v>2.1729161407518633E-3</v>
      </c>
      <c r="I18" s="99">
        <f>(THG!H40)/1000</f>
        <v>5.2617393532918035E-3</v>
      </c>
      <c r="J18" s="99">
        <f>(THG!I40)/1000</f>
        <v>8.7300116881067029E-3</v>
      </c>
      <c r="K18" s="99">
        <f>(THG!J40)/1000</f>
        <v>1.1007913197362929E-2</v>
      </c>
      <c r="L18" s="99">
        <f>(THG!K40)/1000</f>
        <v>2.4799257808473623E-2</v>
      </c>
      <c r="M18" s="99">
        <f>(THG!L40)/1000</f>
        <v>2.8130409954148727E-2</v>
      </c>
      <c r="N18" s="99">
        <f>(THG!M40)/1000</f>
        <v>4.4573339643294629E-2</v>
      </c>
      <c r="O18" s="99">
        <f>(THG!N40)/1000</f>
        <v>6.3138592165564444E-2</v>
      </c>
      <c r="P18" s="99">
        <f>(THG!O40)/1000</f>
        <v>9.0588675027421933E-2</v>
      </c>
      <c r="Q18" s="99">
        <f>(THG!P40)/1000</f>
        <v>0.10677242587392423</v>
      </c>
      <c r="R18" s="99">
        <f>(THG!Q40)/1000</f>
        <v>0.13774251926174536</v>
      </c>
      <c r="S18" s="99">
        <f>(THG!R40)/1000</f>
        <v>0.36440294662981521</v>
      </c>
      <c r="T18" s="99">
        <f>(THG!S40)/1000</f>
        <v>0.4978883850637657</v>
      </c>
      <c r="U18" s="99">
        <f>(THG!T40)/1000</f>
        <v>0.66136207712292794</v>
      </c>
      <c r="V18" s="99">
        <f>(THG!U40)/1000</f>
        <v>0.74947899339815305</v>
      </c>
      <c r="W18" s="99">
        <f>(THG!V40)/1000</f>
        <v>0.93390928081258728</v>
      </c>
      <c r="X18" s="99">
        <f>(THG!W40)/1000</f>
        <v>1.1404561658810375</v>
      </c>
      <c r="Y18" s="99">
        <f>(THG!X40)/1000</f>
        <v>1.3786167410588135</v>
      </c>
      <c r="Z18" s="99">
        <f>(THG!Y40)/1000</f>
        <v>1.4006491652112063</v>
      </c>
      <c r="AA18" s="99">
        <f>(THG!Z40)/1000</f>
        <v>1.6798729725240582</v>
      </c>
      <c r="AB18" s="99">
        <f>(THG!AA40)/1000</f>
        <v>1.7401246898364651</v>
      </c>
      <c r="AC18" s="99">
        <f>(THG!AB40)/1000</f>
        <v>1.7889466641082552</v>
      </c>
      <c r="AD18" s="99">
        <f>(THG!AC40)/1000</f>
        <v>1.7609764422346921</v>
      </c>
      <c r="AE18" s="99">
        <f>(THG!AD40)/1000</f>
        <v>1.7154955398870091</v>
      </c>
      <c r="AF18" s="99">
        <f>(THG!AE40)/1000</f>
        <v>1.6729918377892359</v>
      </c>
      <c r="AG18" s="99">
        <f>(THG!AF40)/1000</f>
        <v>1.6559479532914561</v>
      </c>
      <c r="AH18" s="167">
        <f>(THG!AG40)/1000</f>
        <v>1.673968477788768</v>
      </c>
      <c r="AI18" s="167">
        <f>(THG!AH40)/1000</f>
        <v>1.6226649517927945</v>
      </c>
      <c r="AJ18" s="167">
        <f>(THG!AI40)/1000</f>
        <v>1.6226649517927945</v>
      </c>
      <c r="AK18" s="167">
        <f>(THG!AJ40)/1000</f>
        <v>1.6226651677411004</v>
      </c>
      <c r="AL18" s="28"/>
      <c r="AM18" s="28"/>
      <c r="AN18" s="28"/>
      <c r="AO18" s="28"/>
      <c r="AP18" s="28"/>
      <c r="AQ18" s="28"/>
      <c r="AR18" s="28"/>
    </row>
    <row r="19" spans="2:44" ht="18.75" customHeight="1">
      <c r="B19" s="5" t="str">
        <f>THG!B32</f>
        <v>5 - Landwirtschaft</v>
      </c>
      <c r="C19" s="19" t="s">
        <v>59</v>
      </c>
      <c r="D19" s="20">
        <f>(THG!C32)/1000</f>
        <v>83.214353923240651</v>
      </c>
      <c r="E19" s="20">
        <f>(THG!D32)/1000</f>
        <v>74.528217991376081</v>
      </c>
      <c r="F19" s="20">
        <f>(THG!E32)/1000</f>
        <v>72.21717609868152</v>
      </c>
      <c r="G19" s="20">
        <f>(THG!F32)/1000</f>
        <v>71.734147858968711</v>
      </c>
      <c r="H19" s="20">
        <f>(THG!G32)/1000</f>
        <v>71.852192087967069</v>
      </c>
      <c r="I19" s="20">
        <f>(THG!H32)/1000</f>
        <v>71.99007853315311</v>
      </c>
      <c r="J19" s="20">
        <f>(THG!I32)/1000</f>
        <v>73.564166044947811</v>
      </c>
      <c r="K19" s="20">
        <f>(THG!J32)/1000</f>
        <v>71.230497170154223</v>
      </c>
      <c r="L19" s="20">
        <f>(THG!K32)/1000</f>
        <v>71.196392043283907</v>
      </c>
      <c r="M19" s="20">
        <f>(THG!L32)/1000</f>
        <v>71.57618579671896</v>
      </c>
      <c r="N19" s="20">
        <f>(THG!M32)/1000</f>
        <v>70.047672720061982</v>
      </c>
      <c r="O19" s="20">
        <f>(THG!N32)/1000</f>
        <v>70.934426435275569</v>
      </c>
      <c r="P19" s="20">
        <f>(THG!O32)/1000</f>
        <v>68.558822451700081</v>
      </c>
      <c r="Q19" s="20">
        <f>(THG!P32)/1000</f>
        <v>68.015057078560716</v>
      </c>
      <c r="R19" s="20">
        <f>(THG!Q32)/1000</f>
        <v>66.250908342193298</v>
      </c>
      <c r="S19" s="20">
        <f>(THG!R32)/1000</f>
        <v>65.942493320439311</v>
      </c>
      <c r="T19" s="20">
        <f>(THG!S32)/1000</f>
        <v>65.253297111687615</v>
      </c>
      <c r="U19" s="20">
        <f>(THG!T32)/1000</f>
        <v>65.066118373502746</v>
      </c>
      <c r="V19" s="20">
        <f>(THG!U32)/1000</f>
        <v>65.72473339748602</v>
      </c>
      <c r="W19" s="20">
        <f>(THG!V32)/1000</f>
        <v>65.521184798993986</v>
      </c>
      <c r="X19" s="20">
        <f>(THG!W32)/1000</f>
        <v>65.812244879608784</v>
      </c>
      <c r="Y19" s="20">
        <f>(THG!X32)/1000</f>
        <v>66.325189609818167</v>
      </c>
      <c r="Z19" s="20">
        <f>(THG!Y32)/1000</f>
        <v>66.461151750212025</v>
      </c>
      <c r="AA19" s="20">
        <f>(THG!Z32)/1000</f>
        <v>67.446154474401069</v>
      </c>
      <c r="AB19" s="20">
        <f>(THG!AA32)/1000</f>
        <v>68.8670541509765</v>
      </c>
      <c r="AC19" s="20">
        <f>(THG!AB32)/1000</f>
        <v>68.815265774603219</v>
      </c>
      <c r="AD19" s="20">
        <f>(THG!AC32)/1000</f>
        <v>68.443733218658124</v>
      </c>
      <c r="AE19" s="20">
        <f>(THG!AD32)/1000</f>
        <v>67.06516661185907</v>
      </c>
      <c r="AF19" s="20">
        <f>(THG!AE32)/1000</f>
        <v>66.079323960215021</v>
      </c>
      <c r="AG19" s="20">
        <f>(THG!AF32)/1000</f>
        <v>64.821822279193924</v>
      </c>
      <c r="AH19" s="160">
        <f>(THG!AG32)/1000</f>
        <v>64.01774980527675</v>
      </c>
      <c r="AI19" s="160">
        <f>(THG!AH32)/1000</f>
        <v>62.42330080623011</v>
      </c>
      <c r="AJ19" s="160">
        <f>(THG!AI32)/1000</f>
        <v>61.43410459505521</v>
      </c>
      <c r="AK19" s="160">
        <f>(THG!AJ32)/1000</f>
        <v>60.304612207384196</v>
      </c>
      <c r="AL19" s="26"/>
      <c r="AM19" s="26"/>
      <c r="AN19" s="26"/>
      <c r="AO19" s="26"/>
      <c r="AP19" s="26"/>
      <c r="AQ19" s="26"/>
      <c r="AR19" s="26"/>
    </row>
    <row r="20" spans="2:44" ht="18.75" customHeight="1">
      <c r="B20" s="89"/>
      <c r="C20" s="88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  <c r="AN20" s="90"/>
      <c r="AO20" s="90"/>
      <c r="AP20" s="90"/>
      <c r="AQ20" s="90"/>
      <c r="AR20" s="90"/>
    </row>
    <row r="21" spans="2:44" s="10" customFormat="1" ht="18.75" customHeight="1">
      <c r="B21" s="5" t="s">
        <v>14</v>
      </c>
      <c r="C21" s="19" t="str">
        <f>'Daten Zielpfadgrafik'!C25</f>
        <v>aktueller Zielpfad**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0">
        <f>'Daten Zielpfadgrafik'!AH25</f>
        <v>70</v>
      </c>
      <c r="AI21" s="20">
        <f>'Daten Zielpfadgrafik'!AI25</f>
        <v>68</v>
      </c>
      <c r="AJ21" s="20">
        <f>'Daten Zielpfadgrafik'!AJ25</f>
        <v>67.592627518947467</v>
      </c>
      <c r="AK21" s="20">
        <f>'Daten Zielpfadgrafik'!AK25</f>
        <v>67.362442884434003</v>
      </c>
      <c r="AL21" s="20">
        <f>'Daten Zielpfadgrafik'!AL25</f>
        <v>67.370704409726827</v>
      </c>
      <c r="AM21" s="20">
        <f>'Daten Zielpfadgrafik'!AM25</f>
        <v>65.370704409726812</v>
      </c>
      <c r="AN21" s="20">
        <f>'Daten Zielpfadgrafik'!AN25</f>
        <v>64.370704409726812</v>
      </c>
      <c r="AO21" s="20">
        <f>'Daten Zielpfadgrafik'!AO25</f>
        <v>63.37070440972682</v>
      </c>
      <c r="AP21" s="20">
        <f>'Daten Zielpfadgrafik'!AP25</f>
        <v>61.37070440972682</v>
      </c>
      <c r="AQ21" s="20">
        <f>'Daten Zielpfadgrafik'!AQ25</f>
        <v>59.37070440972682</v>
      </c>
      <c r="AR21" s="20">
        <f>'Daten Zielpfadgrafik'!AR25</f>
        <v>58.37070440972682</v>
      </c>
    </row>
    <row r="22" spans="2:44" ht="14.25" customHeight="1">
      <c r="B22" s="7"/>
      <c r="C22" s="15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3C9C1-F2D5-42EE-AD0F-32F94D656A4E}">
  <sheetPr>
    <tabColor theme="8"/>
    <pageSetUpPr fitToPage="1"/>
  </sheetPr>
  <dimension ref="A1:X35"/>
  <sheetViews>
    <sheetView showGridLines="0" zoomScale="130" zoomScaleNormal="130" zoomScaleSheetLayoutView="110" workbookViewId="0">
      <selection activeCell="K32" sqref="K32"/>
    </sheetView>
  </sheetViews>
  <sheetFormatPr baseColWidth="10" defaultColWidth="11.42578125" defaultRowHeight="12.75"/>
  <cols>
    <col min="1" max="1" width="5.7109375" style="40" customWidth="1"/>
    <col min="2" max="2" width="4.28515625" style="40" customWidth="1"/>
    <col min="3" max="3" width="1.7109375" style="40" customWidth="1"/>
    <col min="4" max="4" width="14" style="40" customWidth="1"/>
    <col min="5" max="5" width="1.7109375" style="40" customWidth="1"/>
    <col min="6" max="6" width="14" style="40" customWidth="1"/>
    <col min="7" max="7" width="1.7109375" style="40" customWidth="1"/>
    <col min="8" max="8" width="14" style="40" customWidth="1"/>
    <col min="9" max="9" width="1.7109375" style="40" customWidth="1"/>
    <col min="10" max="10" width="14" style="40" customWidth="1"/>
    <col min="11" max="11" width="1.7109375" style="40" customWidth="1"/>
    <col min="12" max="12" width="14" style="40" customWidth="1"/>
    <col min="13" max="13" width="3.140625" style="40" customWidth="1"/>
    <col min="14" max="14" width="1.42578125" style="40" customWidth="1"/>
    <col min="15" max="15" width="15.140625" style="40" customWidth="1"/>
    <col min="16" max="16" width="2.5703125" style="41" customWidth="1"/>
    <col min="17" max="19" width="11.7109375" style="41" customWidth="1"/>
    <col min="20" max="20" width="4" style="41" customWidth="1"/>
    <col min="21" max="22" width="11.7109375" style="41" customWidth="1"/>
    <col min="23" max="23" width="19.140625" style="41" customWidth="1"/>
    <col min="24" max="24" width="2.5703125" style="41" customWidth="1"/>
    <col min="25" max="16384" width="11.42578125" style="41"/>
  </cols>
  <sheetData>
    <row r="1" spans="1:24" ht="20.25" customHeight="1">
      <c r="A1" s="39"/>
    </row>
    <row r="2" spans="1:24" ht="20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P2" s="194" t="s">
        <v>58</v>
      </c>
      <c r="Q2" s="195"/>
      <c r="R2" s="195"/>
      <c r="S2" s="195"/>
      <c r="T2" s="195"/>
      <c r="U2" s="195"/>
      <c r="V2" s="195"/>
      <c r="W2" s="195"/>
      <c r="X2" s="196"/>
    </row>
    <row r="3" spans="1:24" ht="18.7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P3" s="44"/>
      <c r="Q3" s="45"/>
      <c r="R3" s="46"/>
      <c r="S3" s="45"/>
      <c r="T3" s="45"/>
      <c r="U3" s="46"/>
      <c r="V3" s="45"/>
      <c r="W3" s="45"/>
      <c r="X3" s="47"/>
    </row>
    <row r="4" spans="1:24" ht="15.9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P4" s="44"/>
      <c r="Q4" s="45"/>
      <c r="R4" s="45"/>
      <c r="S4" s="45"/>
      <c r="T4" s="45"/>
      <c r="U4" s="45"/>
      <c r="V4" s="45"/>
      <c r="W4" s="45"/>
      <c r="X4" s="47"/>
    </row>
    <row r="5" spans="1:24" ht="7.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P5" s="49"/>
      <c r="Q5" s="50"/>
      <c r="R5" s="50"/>
      <c r="S5" s="50"/>
      <c r="T5" s="50"/>
      <c r="U5" s="50"/>
      <c r="V5" s="50"/>
      <c r="W5" s="50"/>
      <c r="X5" s="51"/>
    </row>
    <row r="6" spans="1:24" ht="16.5" customHeight="1">
      <c r="B6" s="52"/>
      <c r="P6" s="49"/>
      <c r="Q6" s="50"/>
      <c r="R6" s="50"/>
      <c r="S6" s="50"/>
      <c r="T6" s="50"/>
      <c r="U6" s="50"/>
      <c r="V6" s="50"/>
      <c r="W6" s="50"/>
      <c r="X6" s="51"/>
    </row>
    <row r="7" spans="1:24" ht="16.5" customHeight="1">
      <c r="B7" s="52"/>
      <c r="P7" s="49"/>
      <c r="Q7" s="50"/>
      <c r="R7" s="50"/>
      <c r="S7" s="50"/>
      <c r="T7" s="50"/>
      <c r="U7" s="50"/>
      <c r="V7" s="50"/>
      <c r="W7" s="50"/>
      <c r="X7" s="51"/>
    </row>
    <row r="8" spans="1:24" ht="16.5" customHeight="1">
      <c r="B8" s="52"/>
      <c r="P8" s="49"/>
      <c r="Q8" s="50"/>
      <c r="R8" s="50"/>
      <c r="S8" s="50"/>
      <c r="T8" s="50"/>
      <c r="U8" s="50"/>
      <c r="V8" s="50"/>
      <c r="W8" s="50"/>
      <c r="X8" s="51"/>
    </row>
    <row r="9" spans="1:24" ht="16.5" customHeight="1">
      <c r="B9" s="52"/>
      <c r="P9" s="49"/>
      <c r="Q9" s="50"/>
      <c r="R9" s="50"/>
      <c r="S9" s="50"/>
      <c r="T9" s="50"/>
      <c r="U9" s="50"/>
      <c r="V9" s="50"/>
      <c r="W9" s="50"/>
      <c r="X9" s="51"/>
    </row>
    <row r="10" spans="1:24" ht="16.5" customHeight="1">
      <c r="B10" s="52"/>
      <c r="P10" s="49"/>
      <c r="Q10" s="50"/>
      <c r="R10" s="50"/>
      <c r="S10" s="50"/>
      <c r="T10" s="50"/>
      <c r="U10" s="50"/>
      <c r="V10" s="50"/>
      <c r="W10" s="50"/>
      <c r="X10" s="51"/>
    </row>
    <row r="11" spans="1:24" ht="16.5" customHeight="1">
      <c r="B11" s="52"/>
      <c r="P11" s="49"/>
      <c r="Q11" s="53" t="s">
        <v>57</v>
      </c>
      <c r="R11" s="50"/>
      <c r="S11" s="50"/>
      <c r="T11" s="50"/>
      <c r="U11" s="50"/>
      <c r="V11" s="50"/>
      <c r="W11" s="50"/>
      <c r="X11" s="51"/>
    </row>
    <row r="12" spans="1:24" ht="16.5" customHeight="1">
      <c r="B12" s="52"/>
      <c r="P12" s="49"/>
      <c r="Q12" s="50"/>
      <c r="R12" s="50"/>
      <c r="S12" s="50"/>
      <c r="T12" s="50"/>
      <c r="U12" s="50"/>
      <c r="V12" s="50"/>
      <c r="W12" s="50"/>
      <c r="X12" s="51"/>
    </row>
    <row r="13" spans="1:24" ht="17.25" customHeight="1">
      <c r="B13" s="52"/>
      <c r="P13" s="49"/>
      <c r="Q13" s="53" t="s">
        <v>56</v>
      </c>
      <c r="R13" s="50"/>
      <c r="S13" s="50"/>
      <c r="T13" s="50"/>
      <c r="U13" s="50"/>
      <c r="V13" s="50"/>
      <c r="W13" s="50"/>
      <c r="X13" s="51"/>
    </row>
    <row r="14" spans="1:24" ht="16.5" customHeight="1">
      <c r="B14" s="52"/>
      <c r="P14" s="49"/>
      <c r="Q14" s="50"/>
      <c r="R14" s="50"/>
      <c r="S14" s="50"/>
      <c r="T14" s="50"/>
      <c r="U14" s="50"/>
      <c r="V14" s="50"/>
      <c r="W14" s="50"/>
      <c r="X14" s="51"/>
    </row>
    <row r="15" spans="1:24" ht="16.5" customHeight="1">
      <c r="A15" s="54"/>
      <c r="B15" s="55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49"/>
      <c r="Q15" s="50"/>
      <c r="R15" s="53" t="s">
        <v>55</v>
      </c>
      <c r="S15" s="50"/>
      <c r="T15" s="50"/>
      <c r="U15" s="53" t="s">
        <v>55</v>
      </c>
      <c r="V15" s="50"/>
      <c r="W15" s="50"/>
      <c r="X15" s="51"/>
    </row>
    <row r="16" spans="1:24" ht="16.5" customHeight="1">
      <c r="A16" s="54"/>
      <c r="B16" s="5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49"/>
      <c r="Q16" s="50"/>
      <c r="R16" s="50"/>
      <c r="S16" s="50"/>
      <c r="T16" s="50"/>
      <c r="U16" s="50"/>
      <c r="V16" s="50"/>
      <c r="W16" s="50"/>
      <c r="X16" s="51"/>
    </row>
    <row r="17" spans="1:24" ht="16.5" customHeight="1">
      <c r="A17" s="54"/>
      <c r="B17" s="55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49"/>
      <c r="Q17" s="50"/>
      <c r="R17" s="50"/>
      <c r="S17" s="50"/>
      <c r="T17" s="50"/>
      <c r="U17" s="50"/>
      <c r="V17" s="50"/>
      <c r="W17" s="50"/>
      <c r="X17" s="51"/>
    </row>
    <row r="18" spans="1:24" ht="22.5" customHeight="1">
      <c r="A18" s="54"/>
      <c r="B18" s="55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49"/>
      <c r="Q18" s="50"/>
      <c r="R18" s="50"/>
      <c r="S18" s="50"/>
      <c r="T18" s="50"/>
      <c r="U18" s="50"/>
      <c r="V18" s="50"/>
      <c r="W18" s="50"/>
      <c r="X18" s="51"/>
    </row>
    <row r="19" spans="1:24" ht="87" customHeight="1">
      <c r="A19" s="56"/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4"/>
      <c r="O19" s="54"/>
      <c r="P19" s="58"/>
      <c r="Q19" s="59"/>
      <c r="R19" s="59"/>
      <c r="S19" s="59"/>
      <c r="T19" s="59"/>
      <c r="U19" s="59"/>
      <c r="V19" s="59"/>
      <c r="W19" s="59"/>
      <c r="X19" s="60"/>
    </row>
    <row r="20" spans="1:24" ht="9" customHeight="1">
      <c r="A20" s="56"/>
      <c r="B20" s="57"/>
      <c r="C20" s="56"/>
      <c r="D20" s="197"/>
      <c r="E20" s="56"/>
      <c r="F20" s="197"/>
      <c r="G20" s="56"/>
      <c r="H20" s="197"/>
      <c r="I20" s="56"/>
      <c r="J20" s="197"/>
      <c r="K20" s="56"/>
      <c r="L20" s="197"/>
      <c r="M20" s="56"/>
      <c r="N20" s="54"/>
      <c r="O20" s="54"/>
    </row>
    <row r="21" spans="1:24" ht="11.25" customHeight="1">
      <c r="A21" s="56"/>
      <c r="B21" s="57"/>
      <c r="C21" s="56"/>
      <c r="D21" s="197"/>
      <c r="E21" s="56"/>
      <c r="F21" s="197"/>
      <c r="G21" s="56"/>
      <c r="H21" s="197"/>
      <c r="I21" s="56"/>
      <c r="J21" s="197"/>
      <c r="K21" s="56"/>
      <c r="L21" s="197"/>
      <c r="M21" s="56"/>
      <c r="N21" s="54"/>
      <c r="O21" s="54"/>
    </row>
    <row r="22" spans="1:24" ht="3.75" customHeight="1">
      <c r="A22" s="56"/>
      <c r="B22" s="57"/>
      <c r="C22" s="56"/>
      <c r="D22" s="93"/>
      <c r="E22" s="56"/>
      <c r="F22" s="93"/>
      <c r="G22" s="56"/>
      <c r="H22" s="93"/>
      <c r="I22" s="56"/>
      <c r="J22" s="93"/>
      <c r="K22" s="56"/>
      <c r="L22" s="93"/>
      <c r="M22" s="56"/>
      <c r="N22" s="54"/>
      <c r="O22" s="54"/>
    </row>
    <row r="23" spans="1:24" ht="9" customHeight="1">
      <c r="A23" s="56"/>
      <c r="B23" s="57"/>
      <c r="C23" s="56"/>
      <c r="D23" s="197"/>
      <c r="E23" s="56"/>
      <c r="F23" s="197"/>
      <c r="G23" s="56"/>
      <c r="H23" s="197"/>
      <c r="I23" s="56"/>
      <c r="J23" s="197"/>
      <c r="K23" s="56"/>
      <c r="L23" s="197"/>
      <c r="M23" s="56"/>
      <c r="N23" s="54"/>
      <c r="O23" s="54"/>
    </row>
    <row r="24" spans="1:24" ht="9" customHeight="1">
      <c r="A24" s="56"/>
      <c r="B24" s="57"/>
      <c r="C24" s="56"/>
      <c r="D24" s="197"/>
      <c r="E24" s="56"/>
      <c r="F24" s="197"/>
      <c r="G24" s="56"/>
      <c r="H24" s="197"/>
      <c r="I24" s="56"/>
      <c r="J24" s="197"/>
      <c r="K24" s="56"/>
      <c r="L24" s="197"/>
      <c r="M24" s="56"/>
      <c r="N24" s="54"/>
      <c r="O24" s="54"/>
    </row>
    <row r="25" spans="1:24" ht="16.5" customHeight="1">
      <c r="A25" s="54"/>
      <c r="B25" s="55"/>
      <c r="C25" s="62"/>
      <c r="D25" s="62"/>
      <c r="E25" s="62"/>
      <c r="F25" s="62"/>
      <c r="G25" s="62"/>
      <c r="H25" s="62"/>
      <c r="I25" s="62"/>
      <c r="J25" s="62"/>
      <c r="K25" s="62"/>
      <c r="L25" s="54"/>
      <c r="M25" s="54"/>
      <c r="N25" s="54"/>
      <c r="O25" s="54"/>
    </row>
    <row r="26" spans="1:24" ht="21.7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24" ht="6.7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24" ht="6" customHeight="1">
      <c r="A28" s="63"/>
      <c r="B28" s="63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1:24" ht="4.5" customHeight="1">
      <c r="A29" s="63"/>
      <c r="B29" s="63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1:24" ht="6" customHeight="1">
      <c r="A30" s="63"/>
      <c r="B30" s="63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24" ht="6.7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24" ht="4.5" customHeight="1">
      <c r="A32" s="54"/>
      <c r="B32" s="54"/>
      <c r="C32" s="54"/>
      <c r="D32" s="54"/>
      <c r="E32" s="54"/>
      <c r="F32" s="54"/>
      <c r="G32" s="65"/>
      <c r="H32" s="65"/>
      <c r="I32" s="65"/>
      <c r="J32" s="65"/>
      <c r="K32" s="65"/>
      <c r="L32" s="54"/>
      <c r="M32" s="54"/>
      <c r="N32" s="54"/>
      <c r="O32" s="54"/>
    </row>
    <row r="33" spans="1:15" ht="18" customHeight="1">
      <c r="A33" s="66"/>
      <c r="B33" s="66"/>
      <c r="C33" s="66"/>
      <c r="D33" s="66"/>
      <c r="E33" s="66"/>
      <c r="F33" s="65"/>
      <c r="G33" s="65"/>
      <c r="H33" s="65"/>
      <c r="I33" s="65"/>
      <c r="J33" s="65"/>
      <c r="K33" s="65"/>
      <c r="L33" s="54"/>
      <c r="M33" s="54"/>
      <c r="N33" s="54"/>
      <c r="O33" s="54"/>
    </row>
    <row r="34" spans="1:15">
      <c r="A34" s="66"/>
      <c r="B34" s="66"/>
      <c r="C34" s="66"/>
      <c r="D34" s="66"/>
      <c r="E34" s="66"/>
      <c r="F34" s="65"/>
      <c r="G34" s="65"/>
      <c r="H34" s="65"/>
      <c r="I34" s="65"/>
      <c r="J34" s="65"/>
      <c r="K34" s="65"/>
      <c r="L34" s="54"/>
      <c r="M34" s="54"/>
      <c r="N34" s="54"/>
      <c r="O34" s="54"/>
    </row>
    <row r="35" spans="1:15">
      <c r="A35" s="66"/>
      <c r="B35" s="66"/>
      <c r="C35" s="66"/>
      <c r="D35" s="66"/>
      <c r="E35" s="66"/>
      <c r="F35" s="65"/>
      <c r="G35" s="65"/>
      <c r="H35" s="65"/>
      <c r="I35" s="65"/>
      <c r="J35" s="65"/>
      <c r="K35" s="65"/>
      <c r="L35" s="54"/>
      <c r="M35" s="54"/>
      <c r="N35" s="54"/>
      <c r="O35" s="54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7C085-B943-4EBE-8940-2086C4852C3C}">
  <sheetPr>
    <tabColor theme="6"/>
  </sheetPr>
  <dimension ref="B1:AR18"/>
  <sheetViews>
    <sheetView showGridLines="0" zoomScale="85" zoomScaleNormal="85" zoomScalePageLayoutView="150" workbookViewId="0">
      <pane xSplit="3" ySplit="10" topLeftCell="D11" activePane="bottomRight" state="frozen"/>
      <selection activeCell="AH22" sqref="AH22"/>
      <selection pane="topRight" activeCell="AH22" sqref="AH22"/>
      <selection pane="bottomLeft" activeCell="AH22" sqref="AH22"/>
      <selection pane="bottomRight"/>
    </sheetView>
  </sheetViews>
  <sheetFormatPr baseColWidth="10" defaultColWidth="11.42578125" defaultRowHeight="15" outlineLevelCol="1"/>
  <cols>
    <col min="1" max="1" width="5.42578125" style="87" customWidth="1"/>
    <col min="2" max="2" width="39.7109375" style="87" customWidth="1"/>
    <col min="3" max="3" width="63.85546875" style="16" customWidth="1"/>
    <col min="4" max="23" width="9.42578125" style="87" hidden="1" customWidth="1" outlineLevel="1"/>
    <col min="24" max="24" width="9.42578125" style="87" customWidth="1" collapsed="1"/>
    <col min="25" max="44" width="9.42578125" style="87" customWidth="1"/>
    <col min="45" max="16384" width="11.42578125" style="87"/>
  </cols>
  <sheetData>
    <row r="1" spans="2:44" s="82" customFormat="1" ht="23.25" customHeight="1">
      <c r="B1" s="78" t="s">
        <v>54</v>
      </c>
      <c r="C1" s="94" t="s">
        <v>63</v>
      </c>
      <c r="D1" s="95"/>
      <c r="E1" s="95"/>
      <c r="F1" s="95"/>
      <c r="G1" s="95"/>
      <c r="H1" s="95"/>
      <c r="I1" s="95"/>
      <c r="J1" s="95"/>
      <c r="K1" s="96"/>
      <c r="AK1" s="37"/>
      <c r="AL1" s="83"/>
    </row>
    <row r="2" spans="2:44" s="82" customFormat="1" ht="23.25" customHeight="1">
      <c r="B2" s="78" t="s">
        <v>52</v>
      </c>
      <c r="C2" s="94" t="s">
        <v>120</v>
      </c>
      <c r="D2" s="95"/>
      <c r="E2" s="95"/>
      <c r="F2" s="95"/>
      <c r="G2" s="95"/>
      <c r="H2" s="95"/>
      <c r="I2" s="95"/>
      <c r="J2" s="95"/>
      <c r="K2" s="96"/>
      <c r="AK2" s="37"/>
    </row>
    <row r="3" spans="2:44" s="82" customFormat="1" ht="23.25" customHeight="1">
      <c r="B3" s="78" t="s">
        <v>51</v>
      </c>
      <c r="C3" s="97">
        <f ca="1">TODAY()</f>
        <v>45364</v>
      </c>
      <c r="D3" s="98"/>
      <c r="E3" s="98"/>
      <c r="F3" s="98"/>
      <c r="G3" s="98"/>
      <c r="H3" s="98"/>
      <c r="I3" s="98"/>
      <c r="J3" s="98"/>
      <c r="K3" s="98"/>
      <c r="AK3" s="37"/>
    </row>
    <row r="4" spans="2:44" s="82" customFormat="1" ht="23.25" customHeight="1">
      <c r="B4" s="78" t="s">
        <v>50</v>
      </c>
      <c r="C4" s="94" t="s">
        <v>98</v>
      </c>
      <c r="D4" s="95"/>
      <c r="E4" s="95"/>
      <c r="F4" s="95"/>
      <c r="G4" s="95"/>
      <c r="H4" s="95"/>
      <c r="I4" s="95"/>
      <c r="J4" s="95"/>
      <c r="K4" s="96"/>
    </row>
    <row r="5" spans="2:44" s="82" customFormat="1" ht="23.25" customHeight="1">
      <c r="B5" s="78" t="s">
        <v>49</v>
      </c>
      <c r="C5" s="94" t="s">
        <v>61</v>
      </c>
      <c r="D5" s="95"/>
      <c r="E5" s="95"/>
      <c r="F5" s="95"/>
      <c r="G5" s="95"/>
      <c r="H5" s="95"/>
      <c r="I5" s="95"/>
      <c r="J5" s="95"/>
      <c r="K5" s="96"/>
    </row>
    <row r="6" spans="2:44" s="82" customFormat="1" ht="23.25" customHeight="1">
      <c r="B6" s="78" t="s">
        <v>48</v>
      </c>
      <c r="C6" s="94"/>
      <c r="D6" s="95"/>
      <c r="E6" s="95"/>
      <c r="F6" s="95"/>
      <c r="G6" s="95"/>
      <c r="H6" s="95"/>
      <c r="I6" s="95"/>
      <c r="J6" s="95"/>
      <c r="K6" s="96"/>
      <c r="AK6" s="37"/>
    </row>
    <row r="7" spans="2:44">
      <c r="B7" s="79"/>
      <c r="C7" s="80"/>
      <c r="D7" s="79"/>
      <c r="E7" s="79"/>
      <c r="F7" s="79"/>
      <c r="G7" s="79"/>
      <c r="H7" s="79"/>
      <c r="I7" s="79"/>
      <c r="J7" s="79"/>
      <c r="K7" s="79"/>
    </row>
    <row r="8" spans="2:44" ht="14.25" customHeight="1">
      <c r="B8" s="1"/>
      <c r="C8" s="11"/>
    </row>
    <row r="9" spans="2:44" ht="22.5" customHeight="1">
      <c r="B9" s="3"/>
      <c r="C9" s="12"/>
      <c r="D9" s="23"/>
      <c r="E9" s="2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</row>
    <row r="10" spans="2:44">
      <c r="B10" s="4" t="s">
        <v>65</v>
      </c>
      <c r="C10" s="13"/>
      <c r="D10" s="8">
        <v>32874</v>
      </c>
      <c r="E10" s="8">
        <v>33239</v>
      </c>
      <c r="F10" s="8">
        <v>33604</v>
      </c>
      <c r="G10" s="8">
        <v>33970</v>
      </c>
      <c r="H10" s="8">
        <v>34335</v>
      </c>
      <c r="I10" s="8">
        <v>34700</v>
      </c>
      <c r="J10" s="8">
        <v>35065</v>
      </c>
      <c r="K10" s="8">
        <v>35431</v>
      </c>
      <c r="L10" s="8">
        <v>35796</v>
      </c>
      <c r="M10" s="8">
        <v>36161</v>
      </c>
      <c r="N10" s="8">
        <v>36526</v>
      </c>
      <c r="O10" s="8">
        <v>36892</v>
      </c>
      <c r="P10" s="8">
        <v>37257</v>
      </c>
      <c r="Q10" s="8">
        <v>37622</v>
      </c>
      <c r="R10" s="8">
        <v>37987</v>
      </c>
      <c r="S10" s="8">
        <v>38353</v>
      </c>
      <c r="T10" s="8">
        <v>38718</v>
      </c>
      <c r="U10" s="8">
        <v>39083</v>
      </c>
      <c r="V10" s="8">
        <v>39448</v>
      </c>
      <c r="W10" s="8">
        <v>39814</v>
      </c>
      <c r="X10" s="8">
        <v>40179</v>
      </c>
      <c r="Y10" s="8">
        <v>40544</v>
      </c>
      <c r="Z10" s="8">
        <v>40909</v>
      </c>
      <c r="AA10" s="8">
        <v>41275</v>
      </c>
      <c r="AB10" s="8">
        <v>41640</v>
      </c>
      <c r="AC10" s="8">
        <v>42005</v>
      </c>
      <c r="AD10" s="8">
        <v>42370</v>
      </c>
      <c r="AE10" s="8">
        <v>42736</v>
      </c>
      <c r="AF10" s="8">
        <v>43101</v>
      </c>
      <c r="AG10" s="8">
        <v>43466</v>
      </c>
      <c r="AH10" s="8">
        <v>43831</v>
      </c>
      <c r="AI10" s="8">
        <v>44197</v>
      </c>
      <c r="AJ10" s="8">
        <v>44562</v>
      </c>
      <c r="AK10" s="8">
        <v>44927</v>
      </c>
      <c r="AL10" s="8">
        <v>45292</v>
      </c>
      <c r="AM10" s="8">
        <v>45658</v>
      </c>
      <c r="AN10" s="8">
        <v>46023</v>
      </c>
      <c r="AO10" s="8">
        <v>46388</v>
      </c>
      <c r="AP10" s="8">
        <v>46753</v>
      </c>
      <c r="AQ10" s="8">
        <v>47119</v>
      </c>
      <c r="AR10" s="8">
        <v>47484</v>
      </c>
    </row>
    <row r="11" spans="2:44" ht="36.75" customHeight="1">
      <c r="B11" s="116" t="str">
        <f>THG!B43</f>
        <v>CRF 5.A - Abfalldeponierung</v>
      </c>
      <c r="C11" s="14" t="s">
        <v>59</v>
      </c>
      <c r="D11" s="99">
        <f>(THG!C43)/1000</f>
        <v>37.191251999999999</v>
      </c>
      <c r="E11" s="99">
        <f>(THG!D43)/1000</f>
        <v>39.322499999999998</v>
      </c>
      <c r="F11" s="99">
        <f>(THG!E43)/1000</f>
        <v>40.268115999999999</v>
      </c>
      <c r="G11" s="99">
        <f>(THG!F43)/1000</f>
        <v>40.154240000000001</v>
      </c>
      <c r="H11" s="99">
        <f>(THG!G43)/1000</f>
        <v>39.212823999999998</v>
      </c>
      <c r="I11" s="99">
        <f>(THG!H43)/1000</f>
        <v>37.857176000000003</v>
      </c>
      <c r="J11" s="99">
        <f>(THG!I43)/1000</f>
        <v>36.060023999999999</v>
      </c>
      <c r="K11" s="99">
        <f>(THG!J43)/1000</f>
        <v>32.792059999999999</v>
      </c>
      <c r="L11" s="99">
        <f>(THG!K43)/1000</f>
        <v>30.293144000000002</v>
      </c>
      <c r="M11" s="99">
        <f>(THG!L43)/1000</f>
        <v>28.232764</v>
      </c>
      <c r="N11" s="99">
        <f>(THG!M43)/1000</f>
        <v>26.271559999999997</v>
      </c>
      <c r="O11" s="99">
        <f>(THG!N43)/1000</f>
        <v>24.258471999999998</v>
      </c>
      <c r="P11" s="99">
        <f>(THG!O43)/1000</f>
        <v>22.439396000000002</v>
      </c>
      <c r="Q11" s="99">
        <f>(THG!P43)/1000</f>
        <v>20.668200000000002</v>
      </c>
      <c r="R11" s="99">
        <f>(THG!Q43)/1000</f>
        <v>18.093683999999996</v>
      </c>
      <c r="S11" s="99">
        <f>(THG!R43)/1000</f>
        <v>16.360596000000001</v>
      </c>
      <c r="T11" s="99">
        <f>(THG!S43)/1000</f>
        <v>14.511195999999998</v>
      </c>
      <c r="U11" s="99">
        <f>(THG!T43)/1000</f>
        <v>12.96946</v>
      </c>
      <c r="V11" s="99">
        <f>(THG!U43)/1000</f>
        <v>11.613616</v>
      </c>
      <c r="W11" s="99">
        <f>(THG!V43)/1000</f>
        <v>10.232348</v>
      </c>
      <c r="X11" s="99">
        <f>(THG!W43)/1000</f>
        <v>9.0151880000000002</v>
      </c>
      <c r="Y11" s="99">
        <f>(THG!X43)/1000</f>
        <v>8.0675279999999994</v>
      </c>
      <c r="Z11" s="99">
        <f>(THG!Y43)/1000</f>
        <v>7.2332399999999986</v>
      </c>
      <c r="AA11" s="99">
        <f>(THG!Z43)/1000</f>
        <v>6.4712479999999992</v>
      </c>
      <c r="AB11" s="99">
        <f>(THG!AA43)/1000</f>
        <v>5.7966160000000002</v>
      </c>
      <c r="AC11" s="99">
        <f>(THG!AB43)/1000</f>
        <v>5.1918439999999997</v>
      </c>
      <c r="AD11" s="99">
        <f>(THG!AC43)/1000</f>
        <v>4.657184</v>
      </c>
      <c r="AE11" s="99">
        <f>(THG!AD43)/1000</f>
        <v>4.2841399999999998</v>
      </c>
      <c r="AF11" s="99">
        <f>(THG!AE43)/1000</f>
        <v>3.9445839999999999</v>
      </c>
      <c r="AG11" s="99">
        <f>(THG!AF43)/1000</f>
        <v>3.4267239999999997</v>
      </c>
      <c r="AH11" s="167">
        <f>(THG!AG43)/1000</f>
        <v>2.973096</v>
      </c>
      <c r="AI11" s="167">
        <f>(THG!AH43)/1000</f>
        <v>2.5751880000000003</v>
      </c>
      <c r="AJ11" s="167">
        <f>(THG!AI43)/1000</f>
        <v>2.3747919999999998</v>
      </c>
      <c r="AK11" s="167">
        <f>(THG!AJ43)/1000</f>
        <v>2.192428</v>
      </c>
      <c r="AL11" s="28"/>
      <c r="AM11" s="28"/>
      <c r="AN11" s="28"/>
      <c r="AO11" s="28"/>
      <c r="AP11" s="28"/>
      <c r="AQ11" s="28"/>
      <c r="AR11" s="28"/>
    </row>
    <row r="12" spans="2:44" ht="36.75" customHeight="1">
      <c r="B12" s="117" t="str">
        <f>THG!B44</f>
        <v>CRF 5.B - biologische Behandlung von festen Abfällen</v>
      </c>
      <c r="C12" s="88" t="s">
        <v>59</v>
      </c>
      <c r="D12" s="100">
        <f>(THG!C44)/1000</f>
        <v>7.9060274999999985E-2</v>
      </c>
      <c r="E12" s="100">
        <f>(THG!D44)/1000</f>
        <v>9.4402664999999983E-2</v>
      </c>
      <c r="F12" s="100">
        <f>(THG!E44)/1000</f>
        <v>0.10974505500000001</v>
      </c>
      <c r="G12" s="100">
        <f>(THG!F44)/1000</f>
        <v>0.12508744499999999</v>
      </c>
      <c r="H12" s="100">
        <f>(THG!G44)/1000</f>
        <v>0.19740019949999996</v>
      </c>
      <c r="I12" s="100">
        <f>(THG!H44)/1000</f>
        <v>0.26970773549999999</v>
      </c>
      <c r="J12" s="100">
        <f>(THG!I44)/1000</f>
        <v>0.34202049000000001</v>
      </c>
      <c r="K12" s="100">
        <f>(THG!J44)/1000</f>
        <v>0.37646258999999999</v>
      </c>
      <c r="L12" s="100">
        <f>(THG!K44)/1000</f>
        <v>0.4148467005</v>
      </c>
      <c r="M12" s="100">
        <f>(THG!L44)/1000</f>
        <v>0.48131677799999995</v>
      </c>
      <c r="N12" s="100">
        <f>(THG!M44)/1000</f>
        <v>0.55392027850000003</v>
      </c>
      <c r="O12" s="100">
        <f>(THG!N44)/1000</f>
        <v>0.56630693999999993</v>
      </c>
      <c r="P12" s="100">
        <f>(THG!O44)/1000</f>
        <v>0.67713262200000002</v>
      </c>
      <c r="Q12" s="100">
        <f>(THG!P44)/1000</f>
        <v>0.68369073599999985</v>
      </c>
      <c r="R12" s="100">
        <f>(THG!Q44)/1000</f>
        <v>0.69866421849999993</v>
      </c>
      <c r="S12" s="100">
        <f>(THG!R44)/1000</f>
        <v>0.69140054699999998</v>
      </c>
      <c r="T12" s="100">
        <f>(THG!S44)/1000</f>
        <v>0.70470397799999984</v>
      </c>
      <c r="U12" s="100">
        <f>(THG!T44)/1000</f>
        <v>0.75406699499999985</v>
      </c>
      <c r="V12" s="100">
        <f>(THG!U44)/1000</f>
        <v>0.7431258355</v>
      </c>
      <c r="W12" s="100">
        <f>(THG!V44)/1000</f>
        <v>0.76269551199999996</v>
      </c>
      <c r="X12" s="100">
        <f>(THG!W44)/1000</f>
        <v>0.75787128349999999</v>
      </c>
      <c r="Y12" s="100">
        <f>(THG!X44)/1000</f>
        <v>0.84887039949999998</v>
      </c>
      <c r="Z12" s="100">
        <f>(THG!Y44)/1000</f>
        <v>0.88514385799999995</v>
      </c>
      <c r="AA12" s="100">
        <f>(THG!Z44)/1000</f>
        <v>0.87896336799999997</v>
      </c>
      <c r="AB12" s="100">
        <f>(THG!AA44)/1000</f>
        <v>0.95098652649999982</v>
      </c>
      <c r="AC12" s="100">
        <f>(THG!AB44)/1000</f>
        <v>0.95283391250000005</v>
      </c>
      <c r="AD12" s="100">
        <f>(THG!AC44)/1000</f>
        <v>0.9773170619999999</v>
      </c>
      <c r="AE12" s="100">
        <f>(THG!AD44)/1000</f>
        <v>0.99279035799999993</v>
      </c>
      <c r="AF12" s="100">
        <f>(THG!AE44)/1000</f>
        <v>0.96334625699999987</v>
      </c>
      <c r="AG12" s="100">
        <f>(THG!AF44)/1000</f>
        <v>0.98143663149999993</v>
      </c>
      <c r="AH12" s="168">
        <f>(THG!AG44)/1000</f>
        <v>0.97974194749999988</v>
      </c>
      <c r="AI12" s="168">
        <f>(THG!AH44)/1000</f>
        <v>1.0580991975</v>
      </c>
      <c r="AJ12" s="168">
        <f>(THG!AI44)/1000</f>
        <v>1.0896852504999999</v>
      </c>
      <c r="AK12" s="168">
        <f>(THG!AJ44)/1000</f>
        <v>1.121266085</v>
      </c>
      <c r="AL12" s="90"/>
      <c r="AM12" s="90"/>
      <c r="AN12" s="90"/>
      <c r="AO12" s="90"/>
      <c r="AP12" s="90"/>
      <c r="AQ12" s="90"/>
      <c r="AR12" s="90"/>
    </row>
    <row r="13" spans="2:44" ht="36.75" customHeight="1">
      <c r="B13" s="118" t="str">
        <f>THG!B45</f>
        <v>CRF 5.D - Abwasserbehandlung</v>
      </c>
      <c r="C13" s="101" t="s">
        <v>59</v>
      </c>
      <c r="D13" s="99">
        <f>(THG!C45)/1000</f>
        <v>4.2495998397514096</v>
      </c>
      <c r="E13" s="99">
        <f>(THG!D45)/1000</f>
        <v>3.6505123869852896</v>
      </c>
      <c r="F13" s="99">
        <f>(THG!E45)/1000</f>
        <v>3.2850441109182955</v>
      </c>
      <c r="G13" s="99">
        <f>(THG!F45)/1000</f>
        <v>3.1049437393153272</v>
      </c>
      <c r="H13" s="99">
        <f>(THG!G45)/1000</f>
        <v>2.8965962993529981</v>
      </c>
      <c r="I13" s="99">
        <f>(THG!H45)/1000</f>
        <v>2.9036470156507992</v>
      </c>
      <c r="J13" s="99">
        <f>(THG!I45)/1000</f>
        <v>2.8280730270645034</v>
      </c>
      <c r="K13" s="99">
        <f>(THG!J45)/1000</f>
        <v>2.7502117920676623</v>
      </c>
      <c r="L13" s="99">
        <f>(THG!K45)/1000</f>
        <v>2.672958859040691</v>
      </c>
      <c r="M13" s="99">
        <f>(THG!L45)/1000</f>
        <v>2.6674390537034931</v>
      </c>
      <c r="N13" s="99">
        <f>(THG!M45)/1000</f>
        <v>2.6612658600695105</v>
      </c>
      <c r="O13" s="99">
        <f>(THG!N45)/1000</f>
        <v>2.6497013919247356</v>
      </c>
      <c r="P13" s="99">
        <f>(THG!O45)/1000</f>
        <v>2.6199543733913417</v>
      </c>
      <c r="Q13" s="99">
        <f>(THG!P45)/1000</f>
        <v>2.5892709318937812</v>
      </c>
      <c r="R13" s="99">
        <f>(THG!Q45)/1000</f>
        <v>2.5601745952616213</v>
      </c>
      <c r="S13" s="99">
        <f>(THG!R45)/1000</f>
        <v>2.5360520565995421</v>
      </c>
      <c r="T13" s="99">
        <f>(THG!S45)/1000</f>
        <v>2.5069845609279744</v>
      </c>
      <c r="U13" s="99">
        <f>(THG!T45)/1000</f>
        <v>2.4777088500525331</v>
      </c>
      <c r="V13" s="99">
        <f>(THG!U45)/1000</f>
        <v>2.4453591155904362</v>
      </c>
      <c r="W13" s="99">
        <f>(THG!V45)/1000</f>
        <v>2.4127209343434006</v>
      </c>
      <c r="X13" s="99">
        <f>(THG!W45)/1000</f>
        <v>2.3803867684876949</v>
      </c>
      <c r="Y13" s="99">
        <f>(THG!X45)/1000</f>
        <v>2.3517093573729024</v>
      </c>
      <c r="Z13" s="99">
        <f>(THG!Y45)/1000</f>
        <v>2.3257998873458683</v>
      </c>
      <c r="AA13" s="99">
        <f>(THG!Z45)/1000</f>
        <v>2.2992201665836904</v>
      </c>
      <c r="AB13" s="99">
        <f>(THG!AA45)/1000</f>
        <v>2.2761383392725181</v>
      </c>
      <c r="AC13" s="99">
        <f>(THG!AB45)/1000</f>
        <v>2.2612515273992075</v>
      </c>
      <c r="AD13" s="99">
        <f>(THG!AC45)/1000</f>
        <v>2.2337126022704843</v>
      </c>
      <c r="AE13" s="99">
        <f>(THG!AD45)/1000</f>
        <v>2.2138684037743341</v>
      </c>
      <c r="AF13" s="99">
        <f>(THG!AE45)/1000</f>
        <v>2.1888125095790154</v>
      </c>
      <c r="AG13" s="99">
        <f>(THG!AF45)/1000</f>
        <v>2.163899906693211</v>
      </c>
      <c r="AH13" s="167">
        <f>(THG!AG45)/1000</f>
        <v>2.1349489897435552</v>
      </c>
      <c r="AI13" s="167">
        <f>(THG!AH45)/1000</f>
        <v>2.1383418548878317</v>
      </c>
      <c r="AJ13" s="167">
        <f>(THG!AI45)/1000</f>
        <v>2.1652455447695811</v>
      </c>
      <c r="AK13" s="167">
        <f>(THG!AJ45)/1000</f>
        <v>2.1727361052447249</v>
      </c>
      <c r="AL13" s="28"/>
      <c r="AM13" s="28"/>
      <c r="AN13" s="28"/>
      <c r="AO13" s="28"/>
      <c r="AP13" s="28"/>
      <c r="AQ13" s="28"/>
      <c r="AR13" s="28"/>
    </row>
    <row r="14" spans="2:44" ht="36.75" customHeight="1">
      <c r="B14" s="117" t="str">
        <f>THG!B46</f>
        <v>CRF 5.E - übrige Emissionen - Andere</v>
      </c>
      <c r="C14" s="88" t="s">
        <v>59</v>
      </c>
      <c r="D14" s="100">
        <f>(THG!C46)/1000</f>
        <v>0</v>
      </c>
      <c r="E14" s="100">
        <f>(THG!D46)/1000</f>
        <v>0</v>
      </c>
      <c r="F14" s="100">
        <f>(THG!E46)/1000</f>
        <v>0</v>
      </c>
      <c r="G14" s="100">
        <f>(THG!F46)/1000</f>
        <v>0</v>
      </c>
      <c r="H14" s="100">
        <f>(THG!G46)/1000</f>
        <v>0</v>
      </c>
      <c r="I14" s="100">
        <f>(THG!H46)/1000</f>
        <v>1.0446324999999999E-2</v>
      </c>
      <c r="J14" s="100">
        <f>(THG!I46)/1000</f>
        <v>2.1697414004499999E-2</v>
      </c>
      <c r="K14" s="100">
        <f>(THG!J46)/1000</f>
        <v>3.3752985364875004E-2</v>
      </c>
      <c r="L14" s="100">
        <f>(THG!K46)/1000</f>
        <v>4.6613508495499993E-2</v>
      </c>
      <c r="M14" s="100">
        <f>(THG!L46)/1000</f>
        <v>6.0278795630625E-2</v>
      </c>
      <c r="N14" s="100">
        <f>(THG!M46)/1000</f>
        <v>8.1052486915784996E-2</v>
      </c>
      <c r="O14" s="100">
        <f>(THG!N46)/1000</f>
        <v>9.0238102482127505E-2</v>
      </c>
      <c r="P14" s="100">
        <f>(THG!O46)/1000</f>
        <v>0.10766078375</v>
      </c>
      <c r="Q14" s="100">
        <f>(THG!P46)/1000</f>
        <v>0.1174169259375</v>
      </c>
      <c r="R14" s="100">
        <f>(THG!Q46)/1000</f>
        <v>0.13321064937499999</v>
      </c>
      <c r="S14" s="100">
        <f>(THG!R46)/1000</f>
        <v>0.239388975</v>
      </c>
      <c r="T14" s="100">
        <f>(THG!S46)/1000</f>
        <v>3.2470927980000001E-2</v>
      </c>
      <c r="U14" s="100">
        <f>(THG!T46)/1000</f>
        <v>3.283448043E-2</v>
      </c>
      <c r="V14" s="100">
        <f>(THG!U46)/1000</f>
        <v>3.467151534E-2</v>
      </c>
      <c r="W14" s="100">
        <f>(THG!V46)/1000</f>
        <v>3.5415264809999999E-2</v>
      </c>
      <c r="X14" s="100">
        <f>(THG!W46)/1000</f>
        <v>3.6388534139999998E-2</v>
      </c>
      <c r="Y14" s="100">
        <f>(THG!X46)/1000</f>
        <v>3.919445823E-2</v>
      </c>
      <c r="Z14" s="100">
        <f>(THG!Y46)/1000</f>
        <v>3.7363555530000002E-2</v>
      </c>
      <c r="AA14" s="100">
        <f>(THG!Z46)/1000</f>
        <v>3.6500665979999992E-2</v>
      </c>
      <c r="AB14" s="100">
        <f>(THG!AA46)/1000</f>
        <v>3.6857210189999996E-2</v>
      </c>
      <c r="AC14" s="100">
        <f>(THG!AB46)/1000</f>
        <v>3.5897957339999995E-2</v>
      </c>
      <c r="AD14" s="100">
        <f>(THG!AC46)/1000</f>
        <v>3.4584788370000001E-2</v>
      </c>
      <c r="AE14" s="100">
        <f>(THG!AD46)/1000</f>
        <v>3.3490626900000001E-2</v>
      </c>
      <c r="AF14" s="100">
        <f>(THG!AE46)/1000</f>
        <v>3.3033339239999994E-2</v>
      </c>
      <c r="AG14" s="100">
        <f>(THG!AF46)/1000</f>
        <v>3.2802067319999996E-2</v>
      </c>
      <c r="AH14" s="168">
        <f>(THG!AG46)/1000</f>
        <v>3.2233523849999994E-2</v>
      </c>
      <c r="AI14" s="168">
        <f>(THG!AH46)/1000</f>
        <v>3.1459989359999989E-2</v>
      </c>
      <c r="AJ14" s="168">
        <f>(THG!AI46)/1000</f>
        <v>3.0686454869999994E-2</v>
      </c>
      <c r="AK14" s="168">
        <f>(THG!AJ46)/1000</f>
        <v>2.9912920379999999E-2</v>
      </c>
      <c r="AL14" s="90"/>
      <c r="AM14" s="90"/>
      <c r="AN14" s="90"/>
      <c r="AO14" s="90"/>
      <c r="AP14" s="90"/>
      <c r="AQ14" s="90"/>
      <c r="AR14" s="90"/>
    </row>
    <row r="15" spans="2:44" ht="18.75" customHeight="1">
      <c r="B15" s="5" t="str">
        <f>THG!B42</f>
        <v>6 - Abfallwirtschaft und Sonstiges</v>
      </c>
      <c r="C15" s="19" t="s">
        <v>59</v>
      </c>
      <c r="D15" s="20">
        <f>(THG!C42)/1000</f>
        <v>41.519912114751413</v>
      </c>
      <c r="E15" s="20">
        <f>(THG!D42)/1000</f>
        <v>43.067415051985293</v>
      </c>
      <c r="F15" s="20">
        <f>(THG!E42)/1000</f>
        <v>43.662905165918296</v>
      </c>
      <c r="G15" s="20">
        <f>(THG!F42)/1000</f>
        <v>43.384271184315324</v>
      </c>
      <c r="H15" s="20">
        <f>(THG!G42)/1000</f>
        <v>42.306820498853</v>
      </c>
      <c r="I15" s="20">
        <f>(THG!H42)/1000</f>
        <v>41.040977076150796</v>
      </c>
      <c r="J15" s="20">
        <f>(THG!I42)/1000</f>
        <v>39.251814931068999</v>
      </c>
      <c r="K15" s="20">
        <f>(THG!J42)/1000</f>
        <v>35.952487367432532</v>
      </c>
      <c r="L15" s="20">
        <f>(THG!K42)/1000</f>
        <v>33.427563068036193</v>
      </c>
      <c r="M15" s="20">
        <f>(THG!L42)/1000</f>
        <v>31.441798627334116</v>
      </c>
      <c r="N15" s="20">
        <f>(THG!M42)/1000</f>
        <v>29.567798625485295</v>
      </c>
      <c r="O15" s="20">
        <f>(THG!N42)/1000</f>
        <v>27.56471843440686</v>
      </c>
      <c r="P15" s="20">
        <f>(THG!O42)/1000</f>
        <v>25.844143779141344</v>
      </c>
      <c r="Q15" s="20">
        <f>(THG!P42)/1000</f>
        <v>24.058578593831285</v>
      </c>
      <c r="R15" s="20">
        <f>(THG!Q42)/1000</f>
        <v>21.485733463136619</v>
      </c>
      <c r="S15" s="20">
        <f>(THG!R42)/1000</f>
        <v>19.827437578599543</v>
      </c>
      <c r="T15" s="20">
        <f>(THG!S42)/1000</f>
        <v>17.755355466907975</v>
      </c>
      <c r="U15" s="20">
        <f>(THG!T42)/1000</f>
        <v>16.234070325482531</v>
      </c>
      <c r="V15" s="20">
        <f>(THG!U42)/1000</f>
        <v>14.836772466430437</v>
      </c>
      <c r="W15" s="20">
        <f>(THG!V42)/1000</f>
        <v>13.443179711153402</v>
      </c>
      <c r="X15" s="20">
        <f>(THG!W42)/1000</f>
        <v>12.189834586127695</v>
      </c>
      <c r="Y15" s="20">
        <f>(THG!X42)/1000</f>
        <v>11.307302215102903</v>
      </c>
      <c r="Z15" s="20">
        <f>(THG!Y42)/1000</f>
        <v>10.481547300875869</v>
      </c>
      <c r="AA15" s="20">
        <f>(THG!Z42)/1000</f>
        <v>9.6859322005636894</v>
      </c>
      <c r="AB15" s="20">
        <f>(THG!AA42)/1000</f>
        <v>9.0605980759625186</v>
      </c>
      <c r="AC15" s="20">
        <f>(THG!AB42)/1000</f>
        <v>8.4418273972392068</v>
      </c>
      <c r="AD15" s="20">
        <f>(THG!AC42)/1000</f>
        <v>7.902798452640484</v>
      </c>
      <c r="AE15" s="20">
        <f>(THG!AD42)/1000</f>
        <v>7.5242893886743341</v>
      </c>
      <c r="AF15" s="20">
        <f>(THG!AE42)/1000</f>
        <v>7.1297761058190154</v>
      </c>
      <c r="AG15" s="20">
        <f>(THG!AF42)/1000</f>
        <v>6.6048626055132109</v>
      </c>
      <c r="AH15" s="160">
        <f>(THG!AG42)/1000</f>
        <v>6.1200204610935556</v>
      </c>
      <c r="AI15" s="160">
        <f>(THG!AH42)/1000</f>
        <v>5.8030890417478309</v>
      </c>
      <c r="AJ15" s="160">
        <f>(THG!AI42)/1000</f>
        <v>5.6604092501395806</v>
      </c>
      <c r="AK15" s="160">
        <f>(THG!AJ42)/1000</f>
        <v>5.5163431106247254</v>
      </c>
      <c r="AL15" s="26"/>
      <c r="AM15" s="26"/>
      <c r="AN15" s="26"/>
      <c r="AO15" s="26"/>
      <c r="AP15" s="26"/>
      <c r="AQ15" s="26"/>
      <c r="AR15" s="26"/>
    </row>
    <row r="16" spans="2:44" ht="18.75" customHeight="1">
      <c r="B16" s="89"/>
      <c r="C16" s="88"/>
      <c r="D16" s="90"/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</row>
    <row r="17" spans="2:44" ht="18.75" customHeight="1">
      <c r="B17" s="5" t="s">
        <v>15</v>
      </c>
      <c r="C17" s="19" t="str">
        <f>'Daten Zielpfadgrafik'!C26</f>
        <v>aktueller Zielpfad**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160">
        <f>'Daten Zielpfadgrafik'!AH26</f>
        <v>9</v>
      </c>
      <c r="AI17" s="160">
        <f>'Daten Zielpfadgrafik'!AI26</f>
        <v>9</v>
      </c>
      <c r="AJ17" s="160">
        <f>'Daten Zielpfadgrafik'!AJ26</f>
        <v>8.5006613839937355</v>
      </c>
      <c r="AK17" s="160">
        <f>'Daten Zielpfadgrafik'!AK26</f>
        <v>8.8556929007255043</v>
      </c>
      <c r="AL17" s="160">
        <f>'Daten Zielpfadgrafik'!AL26</f>
        <v>8.3327428707399029</v>
      </c>
      <c r="AM17" s="160">
        <f>'Daten Zielpfadgrafik'!AM26</f>
        <v>8.3327428707399029</v>
      </c>
      <c r="AN17" s="160">
        <f>'Daten Zielpfadgrafik'!AN26</f>
        <v>7.3327428707399029</v>
      </c>
      <c r="AO17" s="160">
        <f>'Daten Zielpfadgrafik'!AO26</f>
        <v>7.3327428707399029</v>
      </c>
      <c r="AP17" s="160">
        <f>'Daten Zielpfadgrafik'!AP26</f>
        <v>6.3327428707399029</v>
      </c>
      <c r="AQ17" s="160">
        <f>'Daten Zielpfadgrafik'!AQ26</f>
        <v>6.3327428707399029</v>
      </c>
      <c r="AR17" s="160">
        <f>'Daten Zielpfadgrafik'!AR26</f>
        <v>5.3327428707399029</v>
      </c>
    </row>
    <row r="18" spans="2:44" ht="14.25" customHeight="1">
      <c r="B18" s="7"/>
      <c r="C18" s="15"/>
    </row>
  </sheetData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319AD-49C3-4253-A461-C4EDC13A79BF}">
  <sheetPr>
    <tabColor theme="6"/>
    <pageSetUpPr fitToPage="1"/>
  </sheetPr>
  <dimension ref="A1:X35"/>
  <sheetViews>
    <sheetView showGridLines="0" zoomScale="130" zoomScaleNormal="130" zoomScaleSheetLayoutView="110" workbookViewId="0">
      <selection activeCell="J35" sqref="J35"/>
    </sheetView>
  </sheetViews>
  <sheetFormatPr baseColWidth="10" defaultColWidth="11.42578125" defaultRowHeight="12.75"/>
  <cols>
    <col min="1" max="1" width="5.7109375" style="40" customWidth="1"/>
    <col min="2" max="2" width="4.28515625" style="40" customWidth="1"/>
    <col min="3" max="3" width="1.7109375" style="40" customWidth="1"/>
    <col min="4" max="4" width="14" style="40" customWidth="1"/>
    <col min="5" max="5" width="1.7109375" style="40" customWidth="1"/>
    <col min="6" max="6" width="14" style="40" customWidth="1"/>
    <col min="7" max="7" width="1.7109375" style="40" customWidth="1"/>
    <col min="8" max="8" width="14" style="40" customWidth="1"/>
    <col min="9" max="9" width="1.7109375" style="40" customWidth="1"/>
    <col min="10" max="10" width="14" style="40" customWidth="1"/>
    <col min="11" max="11" width="1.7109375" style="40" customWidth="1"/>
    <col min="12" max="12" width="14" style="40" customWidth="1"/>
    <col min="13" max="13" width="3.140625" style="40" customWidth="1"/>
    <col min="14" max="14" width="1.42578125" style="40" customWidth="1"/>
    <col min="15" max="15" width="15.140625" style="40" customWidth="1"/>
    <col min="16" max="16" width="2.5703125" style="41" customWidth="1"/>
    <col min="17" max="19" width="11.7109375" style="41" customWidth="1"/>
    <col min="20" max="20" width="4" style="41" customWidth="1"/>
    <col min="21" max="22" width="11.7109375" style="41" customWidth="1"/>
    <col min="23" max="23" width="19.140625" style="41" customWidth="1"/>
    <col min="24" max="24" width="2.5703125" style="41" customWidth="1"/>
    <col min="25" max="16384" width="11.42578125" style="41"/>
  </cols>
  <sheetData>
    <row r="1" spans="1:24" ht="20.25" customHeight="1">
      <c r="A1" s="39"/>
    </row>
    <row r="2" spans="1:24" ht="20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P2" s="194" t="s">
        <v>58</v>
      </c>
      <c r="Q2" s="195"/>
      <c r="R2" s="195"/>
      <c r="S2" s="195"/>
      <c r="T2" s="195"/>
      <c r="U2" s="195"/>
      <c r="V2" s="195"/>
      <c r="W2" s="195"/>
      <c r="X2" s="196"/>
    </row>
    <row r="3" spans="1:24" ht="18.75" customHeight="1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P3" s="44"/>
      <c r="Q3" s="45"/>
      <c r="R3" s="46"/>
      <c r="S3" s="45"/>
      <c r="T3" s="45"/>
      <c r="U3" s="46"/>
      <c r="V3" s="45"/>
      <c r="W3" s="45"/>
      <c r="X3" s="47"/>
    </row>
    <row r="4" spans="1:24" ht="15.95" customHeight="1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P4" s="44"/>
      <c r="Q4" s="45"/>
      <c r="R4" s="45"/>
      <c r="S4" s="45"/>
      <c r="T4" s="45"/>
      <c r="U4" s="45"/>
      <c r="V4" s="45"/>
      <c r="W4" s="45"/>
      <c r="X4" s="47"/>
    </row>
    <row r="5" spans="1:24" ht="7.5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P5" s="49"/>
      <c r="Q5" s="50"/>
      <c r="R5" s="50"/>
      <c r="S5" s="50"/>
      <c r="T5" s="50"/>
      <c r="U5" s="50"/>
      <c r="V5" s="50"/>
      <c r="W5" s="50"/>
      <c r="X5" s="51"/>
    </row>
    <row r="6" spans="1:24" ht="16.5" customHeight="1">
      <c r="B6" s="52"/>
      <c r="P6" s="49"/>
      <c r="Q6" s="50"/>
      <c r="R6" s="50"/>
      <c r="S6" s="50"/>
      <c r="T6" s="50"/>
      <c r="U6" s="50"/>
      <c r="V6" s="50"/>
      <c r="W6" s="50"/>
      <c r="X6" s="51"/>
    </row>
    <row r="7" spans="1:24" ht="16.5" customHeight="1">
      <c r="B7" s="52"/>
      <c r="P7" s="49"/>
      <c r="Q7" s="50"/>
      <c r="R7" s="50"/>
      <c r="S7" s="50"/>
      <c r="T7" s="50"/>
      <c r="U7" s="50"/>
      <c r="V7" s="50"/>
      <c r="W7" s="50"/>
      <c r="X7" s="51"/>
    </row>
    <row r="8" spans="1:24" ht="16.5" customHeight="1">
      <c r="B8" s="52"/>
      <c r="P8" s="49"/>
      <c r="Q8" s="50"/>
      <c r="R8" s="50"/>
      <c r="S8" s="50"/>
      <c r="T8" s="50"/>
      <c r="U8" s="50"/>
      <c r="V8" s="50"/>
      <c r="W8" s="50"/>
      <c r="X8" s="51"/>
    </row>
    <row r="9" spans="1:24" ht="16.5" customHeight="1">
      <c r="B9" s="52"/>
      <c r="P9" s="49"/>
      <c r="Q9" s="50"/>
      <c r="R9" s="50"/>
      <c r="S9" s="50"/>
      <c r="T9" s="50"/>
      <c r="U9" s="50"/>
      <c r="V9" s="50"/>
      <c r="W9" s="50"/>
      <c r="X9" s="51"/>
    </row>
    <row r="10" spans="1:24" ht="16.5" customHeight="1">
      <c r="B10" s="52"/>
      <c r="P10" s="49"/>
      <c r="Q10" s="50"/>
      <c r="R10" s="50"/>
      <c r="S10" s="50"/>
      <c r="T10" s="50"/>
      <c r="U10" s="50"/>
      <c r="V10" s="50"/>
      <c r="W10" s="50"/>
      <c r="X10" s="51"/>
    </row>
    <row r="11" spans="1:24" ht="16.5" customHeight="1">
      <c r="B11" s="52"/>
      <c r="P11" s="49"/>
      <c r="Q11" s="53" t="s">
        <v>57</v>
      </c>
      <c r="R11" s="50"/>
      <c r="S11" s="50"/>
      <c r="T11" s="50"/>
      <c r="U11" s="50"/>
      <c r="V11" s="50"/>
      <c r="W11" s="50"/>
      <c r="X11" s="51"/>
    </row>
    <row r="12" spans="1:24" ht="16.5" customHeight="1">
      <c r="B12" s="52"/>
      <c r="P12" s="49"/>
      <c r="Q12" s="50"/>
      <c r="R12" s="50"/>
      <c r="S12" s="50"/>
      <c r="T12" s="50"/>
      <c r="U12" s="50"/>
      <c r="V12" s="50"/>
      <c r="W12" s="50"/>
      <c r="X12" s="51"/>
    </row>
    <row r="13" spans="1:24" ht="17.25" customHeight="1">
      <c r="B13" s="52"/>
      <c r="P13" s="49"/>
      <c r="Q13" s="53" t="s">
        <v>56</v>
      </c>
      <c r="R13" s="50"/>
      <c r="S13" s="50"/>
      <c r="T13" s="50"/>
      <c r="U13" s="50"/>
      <c r="V13" s="50"/>
      <c r="W13" s="50"/>
      <c r="X13" s="51"/>
    </row>
    <row r="14" spans="1:24" ht="16.5" customHeight="1">
      <c r="B14" s="52"/>
      <c r="P14" s="49"/>
      <c r="Q14" s="50"/>
      <c r="R14" s="50"/>
      <c r="S14" s="50"/>
      <c r="T14" s="50"/>
      <c r="U14" s="50"/>
      <c r="V14" s="50"/>
      <c r="W14" s="50"/>
      <c r="X14" s="51"/>
    </row>
    <row r="15" spans="1:24" ht="16.5" customHeight="1">
      <c r="A15" s="54"/>
      <c r="B15" s="55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49"/>
      <c r="Q15" s="50"/>
      <c r="R15" s="53" t="s">
        <v>55</v>
      </c>
      <c r="S15" s="50"/>
      <c r="T15" s="50"/>
      <c r="U15" s="53" t="s">
        <v>55</v>
      </c>
      <c r="V15" s="50"/>
      <c r="W15" s="50"/>
      <c r="X15" s="51"/>
    </row>
    <row r="16" spans="1:24" ht="16.5" customHeight="1">
      <c r="A16" s="54"/>
      <c r="B16" s="55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49"/>
      <c r="Q16" s="50"/>
      <c r="R16" s="50"/>
      <c r="S16" s="50"/>
      <c r="T16" s="50"/>
      <c r="U16" s="50"/>
      <c r="V16" s="50"/>
      <c r="W16" s="50"/>
      <c r="X16" s="51"/>
    </row>
    <row r="17" spans="1:24" ht="16.5" customHeight="1">
      <c r="A17" s="54"/>
      <c r="B17" s="55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49"/>
      <c r="Q17" s="50"/>
      <c r="R17" s="50"/>
      <c r="S17" s="50"/>
      <c r="T17" s="50"/>
      <c r="U17" s="50"/>
      <c r="V17" s="50"/>
      <c r="W17" s="50"/>
      <c r="X17" s="51"/>
    </row>
    <row r="18" spans="1:24" ht="22.5" customHeight="1">
      <c r="A18" s="54"/>
      <c r="B18" s="55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49"/>
      <c r="Q18" s="50"/>
      <c r="R18" s="50"/>
      <c r="S18" s="50"/>
      <c r="T18" s="50"/>
      <c r="U18" s="50"/>
      <c r="V18" s="50"/>
      <c r="W18" s="50"/>
      <c r="X18" s="51"/>
    </row>
    <row r="19" spans="1:24" ht="87" customHeight="1">
      <c r="A19" s="56"/>
      <c r="B19" s="57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4"/>
      <c r="O19" s="54"/>
      <c r="P19" s="58"/>
      <c r="Q19" s="59"/>
      <c r="R19" s="59"/>
      <c r="S19" s="59"/>
      <c r="T19" s="59"/>
      <c r="U19" s="59"/>
      <c r="V19" s="59"/>
      <c r="W19" s="59"/>
      <c r="X19" s="60"/>
    </row>
    <row r="20" spans="1:24" ht="9" customHeight="1">
      <c r="A20" s="56"/>
      <c r="B20" s="57"/>
      <c r="C20" s="56"/>
      <c r="D20" s="197"/>
      <c r="E20" s="56"/>
      <c r="F20" s="197"/>
      <c r="G20" s="56"/>
      <c r="H20" s="197"/>
      <c r="I20" s="56"/>
      <c r="J20" s="197"/>
      <c r="K20" s="56"/>
      <c r="L20" s="197"/>
      <c r="M20" s="56"/>
      <c r="N20" s="54"/>
      <c r="O20" s="54"/>
    </row>
    <row r="21" spans="1:24" ht="11.25" customHeight="1">
      <c r="A21" s="56"/>
      <c r="B21" s="57"/>
      <c r="C21" s="56"/>
      <c r="D21" s="197"/>
      <c r="E21" s="56"/>
      <c r="F21" s="197"/>
      <c r="G21" s="56"/>
      <c r="H21" s="197"/>
      <c r="I21" s="56"/>
      <c r="J21" s="197"/>
      <c r="K21" s="56"/>
      <c r="L21" s="197"/>
      <c r="M21" s="56"/>
      <c r="N21" s="54"/>
      <c r="O21" s="54"/>
    </row>
    <row r="22" spans="1:24" ht="3.75" customHeight="1">
      <c r="A22" s="56"/>
      <c r="B22" s="57"/>
      <c r="C22" s="56"/>
      <c r="D22" s="93"/>
      <c r="E22" s="56"/>
      <c r="F22" s="93"/>
      <c r="G22" s="56"/>
      <c r="H22" s="93"/>
      <c r="I22" s="56"/>
      <c r="J22" s="93"/>
      <c r="K22" s="56"/>
      <c r="L22" s="93"/>
      <c r="M22" s="56"/>
      <c r="N22" s="54"/>
      <c r="O22" s="54"/>
    </row>
    <row r="23" spans="1:24" ht="9" customHeight="1">
      <c r="A23" s="56"/>
      <c r="B23" s="57"/>
      <c r="C23" s="56"/>
      <c r="D23" s="197"/>
      <c r="E23" s="56"/>
      <c r="F23" s="197"/>
      <c r="G23" s="56"/>
      <c r="H23" s="197"/>
      <c r="I23" s="56"/>
      <c r="J23" s="197"/>
      <c r="K23" s="56"/>
      <c r="L23" s="197"/>
      <c r="M23" s="56"/>
      <c r="N23" s="54"/>
      <c r="O23" s="54"/>
    </row>
    <row r="24" spans="1:24" ht="9" customHeight="1">
      <c r="A24" s="56"/>
      <c r="B24" s="57"/>
      <c r="C24" s="56"/>
      <c r="D24" s="197"/>
      <c r="E24" s="56"/>
      <c r="F24" s="197"/>
      <c r="G24" s="56"/>
      <c r="H24" s="197"/>
      <c r="I24" s="56"/>
      <c r="J24" s="197"/>
      <c r="K24" s="56"/>
      <c r="L24" s="197"/>
      <c r="M24" s="56"/>
      <c r="N24" s="54"/>
      <c r="O24" s="54"/>
    </row>
    <row r="25" spans="1:24" ht="16.5" customHeight="1">
      <c r="A25" s="54"/>
      <c r="B25" s="55"/>
      <c r="C25" s="62"/>
      <c r="D25" s="62"/>
      <c r="E25" s="62"/>
      <c r="F25" s="62"/>
      <c r="G25" s="62"/>
      <c r="H25" s="62"/>
      <c r="I25" s="62"/>
      <c r="J25" s="62"/>
      <c r="K25" s="62"/>
      <c r="L25" s="54"/>
      <c r="M25" s="54"/>
      <c r="N25" s="54"/>
      <c r="O25" s="54"/>
    </row>
    <row r="26" spans="1:24" ht="21.75" customHeight="1">
      <c r="A26" s="54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24" ht="6.75" customHeight="1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24" ht="6" customHeight="1">
      <c r="A28" s="63"/>
      <c r="B28" s="63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spans="1:24" ht="4.5" customHeight="1">
      <c r="A29" s="63"/>
      <c r="B29" s="63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</row>
    <row r="30" spans="1:24" ht="6" customHeight="1">
      <c r="A30" s="63"/>
      <c r="B30" s="63"/>
      <c r="C30" s="63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24" ht="6.75" customHeight="1">
      <c r="A31" s="54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24" ht="4.5" customHeight="1">
      <c r="A32" s="54"/>
      <c r="B32" s="54"/>
      <c r="C32" s="54"/>
      <c r="D32" s="54"/>
      <c r="E32" s="54"/>
      <c r="F32" s="54"/>
      <c r="G32" s="65"/>
      <c r="H32" s="65"/>
      <c r="I32" s="65"/>
      <c r="J32" s="65"/>
      <c r="K32" s="65"/>
      <c r="L32" s="54"/>
      <c r="M32" s="54"/>
      <c r="N32" s="54"/>
      <c r="O32" s="54"/>
    </row>
    <row r="33" spans="1:15" ht="18" customHeight="1">
      <c r="A33" s="66"/>
      <c r="B33" s="66"/>
      <c r="C33" s="66"/>
      <c r="D33" s="66"/>
      <c r="E33" s="66"/>
      <c r="F33" s="65"/>
      <c r="G33" s="65"/>
      <c r="H33" s="65"/>
      <c r="I33" s="65"/>
      <c r="J33" s="65"/>
      <c r="K33" s="65"/>
      <c r="L33" s="54"/>
      <c r="M33" s="54"/>
      <c r="N33" s="54"/>
      <c r="O33" s="54"/>
    </row>
    <row r="34" spans="1:15">
      <c r="A34" s="66"/>
      <c r="B34" s="66"/>
      <c r="C34" s="66"/>
      <c r="D34" s="66"/>
      <c r="E34" s="66"/>
      <c r="F34" s="65"/>
      <c r="G34" s="65"/>
      <c r="H34" s="65"/>
      <c r="I34" s="65"/>
      <c r="J34" s="65"/>
      <c r="K34" s="65"/>
      <c r="L34" s="54"/>
      <c r="M34" s="54"/>
      <c r="N34" s="54"/>
      <c r="O34" s="54"/>
    </row>
    <row r="35" spans="1:15">
      <c r="A35" s="66"/>
      <c r="B35" s="66"/>
      <c r="C35" s="66"/>
      <c r="D35" s="66"/>
      <c r="E35" s="66"/>
      <c r="F35" s="65"/>
      <c r="G35" s="65"/>
      <c r="H35" s="65"/>
      <c r="I35" s="65"/>
      <c r="J35" s="65"/>
      <c r="K35" s="65"/>
      <c r="L35" s="54"/>
      <c r="M35" s="54"/>
      <c r="N35" s="54"/>
      <c r="O35" s="54"/>
    </row>
  </sheetData>
  <sheetProtection selectLockedCells="1"/>
  <mergeCells count="11">
    <mergeCell ref="P2:X2"/>
    <mergeCell ref="D20:D21"/>
    <mergeCell ref="F20:F21"/>
    <mergeCell ref="H20:H21"/>
    <mergeCell ref="J20:J21"/>
    <mergeCell ref="L20:L21"/>
    <mergeCell ref="D23:D24"/>
    <mergeCell ref="F23:F24"/>
    <mergeCell ref="H23:H24"/>
    <mergeCell ref="J23:J24"/>
    <mergeCell ref="L23:L24"/>
  </mergeCells>
  <printOptions horizontalCentered="1"/>
  <pageMargins left="0" right="0" top="0.78740157480314965" bottom="0.78740157480314965" header="0.31496062992125984" footer="0.31496062992125984"/>
  <pageSetup paperSize="9" scale="51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90625-DE34-4C36-8C8A-8EC57FD71687}">
  <dimension ref="B1:N17"/>
  <sheetViews>
    <sheetView showGridLines="0" topLeftCell="A3" zoomScale="90" zoomScaleNormal="90" zoomScalePageLayoutView="70" workbookViewId="0">
      <selection activeCell="A3" sqref="A3"/>
    </sheetView>
  </sheetViews>
  <sheetFormatPr baseColWidth="10" defaultColWidth="11.42578125" defaultRowHeight="15" outlineLevelCol="1"/>
  <cols>
    <col min="1" max="1" width="5.42578125" style="87" customWidth="1"/>
    <col min="2" max="2" width="34.140625" style="87" customWidth="1"/>
    <col min="3" max="3" width="12.85546875" style="87" customWidth="1"/>
    <col min="4" max="5" width="12.85546875" style="87" customWidth="1" outlineLevel="1"/>
    <col min="6" max="7" width="12.85546875" style="87" customWidth="1"/>
    <col min="8" max="9" width="6.7109375" style="87" customWidth="1"/>
    <col min="10" max="10" width="12.85546875" style="87" customWidth="1"/>
    <col min="11" max="12" width="12.85546875" style="87" customWidth="1" outlineLevel="1"/>
    <col min="13" max="14" width="12.85546875" style="87" customWidth="1"/>
    <col min="15" max="15" width="10.85546875" style="87" customWidth="1"/>
    <col min="16" max="16384" width="11.42578125" style="87"/>
  </cols>
  <sheetData>
    <row r="1" spans="2:14" hidden="1">
      <c r="C1" s="85"/>
      <c r="D1" s="85"/>
      <c r="E1" s="85"/>
      <c r="F1" s="85"/>
      <c r="G1" s="85"/>
      <c r="J1" s="85"/>
      <c r="K1" s="85"/>
      <c r="L1" s="85"/>
      <c r="M1" s="85"/>
      <c r="N1" s="85"/>
    </row>
    <row r="2" spans="2:14" ht="14.25" hidden="1" customHeight="1">
      <c r="B2" s="1"/>
      <c r="C2" s="85"/>
      <c r="D2" s="85"/>
      <c r="E2" s="85"/>
      <c r="F2" s="85"/>
      <c r="G2" s="85"/>
      <c r="J2" s="85"/>
      <c r="K2" s="85"/>
      <c r="L2" s="85"/>
      <c r="M2" s="85"/>
      <c r="N2" s="85"/>
    </row>
    <row r="3" spans="2:14" ht="15.75">
      <c r="B3" s="3" t="s">
        <v>85</v>
      </c>
      <c r="C3" s="23"/>
      <c r="D3" s="23"/>
      <c r="E3" s="3"/>
      <c r="F3" s="3"/>
      <c r="G3" s="3"/>
      <c r="J3" s="3"/>
      <c r="K3" s="3"/>
      <c r="L3" s="3"/>
      <c r="M3" s="3"/>
      <c r="N3" s="3"/>
    </row>
    <row r="4" spans="2:14" ht="15.75">
      <c r="B4" s="84" t="s">
        <v>148</v>
      </c>
      <c r="C4" s="23"/>
      <c r="D4" s="23"/>
      <c r="E4" s="3"/>
      <c r="F4" s="3"/>
      <c r="G4" s="3"/>
      <c r="J4" s="3"/>
      <c r="K4" s="3"/>
      <c r="L4" s="3"/>
      <c r="M4" s="3"/>
      <c r="N4" s="3"/>
    </row>
    <row r="5" spans="2:14" ht="18.75" customHeight="1">
      <c r="B5" s="125"/>
      <c r="C5" s="126"/>
      <c r="D5" s="126"/>
      <c r="E5" s="126"/>
      <c r="F5" s="126"/>
      <c r="G5" s="126"/>
      <c r="H5" s="127"/>
      <c r="I5" s="127"/>
      <c r="J5" s="126"/>
      <c r="K5" s="126"/>
      <c r="L5" s="126"/>
      <c r="M5" s="126"/>
      <c r="N5" s="126"/>
    </row>
    <row r="6" spans="2:14" ht="18.75" customHeight="1">
      <c r="B6" s="128"/>
      <c r="C6" s="200" t="s">
        <v>149</v>
      </c>
      <c r="D6" s="201"/>
      <c r="E6" s="201"/>
      <c r="F6" s="201"/>
      <c r="G6" s="202"/>
      <c r="H6" s="127"/>
      <c r="I6" s="127"/>
      <c r="J6" s="200" t="s">
        <v>150</v>
      </c>
      <c r="K6" s="201"/>
      <c r="L6" s="201"/>
      <c r="M6" s="201"/>
      <c r="N6" s="202"/>
    </row>
    <row r="7" spans="2:14" ht="18.75" customHeight="1">
      <c r="B7" s="4"/>
      <c r="C7" s="8" t="s">
        <v>86</v>
      </c>
      <c r="D7" s="191" t="s">
        <v>87</v>
      </c>
      <c r="E7" s="203"/>
      <c r="F7" s="203"/>
      <c r="G7" s="192"/>
      <c r="H7" s="127"/>
      <c r="I7" s="127"/>
      <c r="J7" s="8" t="s">
        <v>86</v>
      </c>
      <c r="K7" s="191" t="s">
        <v>87</v>
      </c>
      <c r="L7" s="203"/>
      <c r="M7" s="203"/>
      <c r="N7" s="192"/>
    </row>
    <row r="8" spans="2:14" ht="36.75" customHeight="1">
      <c r="B8" s="4" t="s">
        <v>75</v>
      </c>
      <c r="C8" s="129" t="s">
        <v>88</v>
      </c>
      <c r="D8" s="130" t="s">
        <v>89</v>
      </c>
      <c r="E8" s="130" t="s">
        <v>90</v>
      </c>
      <c r="F8" s="129" t="s">
        <v>91</v>
      </c>
      <c r="G8" s="129" t="s">
        <v>92</v>
      </c>
      <c r="J8" s="129" t="s">
        <v>88</v>
      </c>
      <c r="K8" s="130" t="s">
        <v>89</v>
      </c>
      <c r="L8" s="130" t="s">
        <v>90</v>
      </c>
      <c r="M8" s="129" t="s">
        <v>91</v>
      </c>
      <c r="N8" s="129" t="s">
        <v>92</v>
      </c>
    </row>
    <row r="9" spans="2:14" s="10" customFormat="1" ht="18.75" customHeight="1">
      <c r="B9" s="6" t="s">
        <v>7</v>
      </c>
      <c r="C9" s="161">
        <v>257.17908730201214</v>
      </c>
      <c r="D9" s="131">
        <v>2.3928493475352766</v>
      </c>
      <c r="E9" s="131">
        <v>2.3928493475352766</v>
      </c>
      <c r="F9" s="81">
        <v>8.7029403143000916</v>
      </c>
      <c r="G9" s="81">
        <v>3.3839999999999999</v>
      </c>
      <c r="H9" s="87"/>
      <c r="I9" s="87"/>
      <c r="J9" s="25">
        <v>205.42393452074822</v>
      </c>
      <c r="K9" s="131">
        <v>2.6321342822888045</v>
      </c>
      <c r="L9" s="131">
        <v>2.3928493475352766</v>
      </c>
      <c r="M9" s="81">
        <v>7.3073942052247824</v>
      </c>
      <c r="N9" s="81">
        <v>3.5572262902435652</v>
      </c>
    </row>
    <row r="10" spans="2:14" s="10" customFormat="1" ht="18.75" customHeight="1">
      <c r="B10" s="5" t="s">
        <v>8</v>
      </c>
      <c r="C10" s="26">
        <v>167.86454749595785</v>
      </c>
      <c r="D10" s="132">
        <v>1.1937148222766931</v>
      </c>
      <c r="E10" s="132">
        <v>1.7905722334150398</v>
      </c>
      <c r="F10" s="20">
        <v>3.6124450621130131</v>
      </c>
      <c r="G10" s="20">
        <v>2.1520000000000001</v>
      </c>
      <c r="H10" s="87"/>
      <c r="I10" s="87"/>
      <c r="J10" s="26">
        <v>154.96955459585607</v>
      </c>
      <c r="K10" s="132">
        <v>1.5518292689597011</v>
      </c>
      <c r="L10" s="132">
        <v>1.7905722334150398</v>
      </c>
      <c r="M10" s="20">
        <v>3.671935823918917</v>
      </c>
      <c r="N10" s="20">
        <v>2.3694562673906696</v>
      </c>
    </row>
    <row r="11" spans="2:14" s="10" customFormat="1" ht="18.75" customHeight="1">
      <c r="B11" s="6" t="s">
        <v>9</v>
      </c>
      <c r="C11" s="25">
        <v>110.5435730421372</v>
      </c>
      <c r="D11" s="131">
        <v>3.1278118869267058</v>
      </c>
      <c r="E11" s="131">
        <v>6.2556237738534115</v>
      </c>
      <c r="F11" s="81">
        <v>7.7314174985670761</v>
      </c>
      <c r="G11" s="81">
        <v>6.9939999999999998</v>
      </c>
      <c r="H11" s="87"/>
      <c r="I11" s="87"/>
      <c r="J11" s="25">
        <v>102.21906717936228</v>
      </c>
      <c r="K11" s="131">
        <v>4.6917178303900586</v>
      </c>
      <c r="L11" s="131">
        <v>6.2556237738534115</v>
      </c>
      <c r="M11" s="81">
        <v>7.993050334854221</v>
      </c>
      <c r="N11" s="81">
        <v>7.8195297173167644</v>
      </c>
    </row>
    <row r="12" spans="2:14" s="10" customFormat="1" ht="18.75" customHeight="1">
      <c r="B12" s="5" t="s">
        <v>13</v>
      </c>
      <c r="C12" s="162">
        <v>147.28328038136249</v>
      </c>
      <c r="D12" s="132">
        <v>2.2561925892972878</v>
      </c>
      <c r="E12" s="132">
        <v>4.5123851785945757</v>
      </c>
      <c r="F12" s="20">
        <v>7.4304414952397382</v>
      </c>
      <c r="G12" s="20">
        <v>5.0449999999999999</v>
      </c>
      <c r="H12" s="87"/>
      <c r="I12" s="87"/>
      <c r="J12" s="26">
        <v>145.51973743310907</v>
      </c>
      <c r="K12" s="132">
        <v>2.3238783669762064</v>
      </c>
      <c r="L12" s="132">
        <v>4.5123851785945757</v>
      </c>
      <c r="M12" s="20">
        <v>7.3860449926265312</v>
      </c>
      <c r="N12" s="20">
        <v>5.0756310607155051</v>
      </c>
    </row>
    <row r="13" spans="2:14" s="10" customFormat="1" ht="18.75" customHeight="1">
      <c r="B13" s="6" t="s">
        <v>14</v>
      </c>
      <c r="C13" s="161">
        <v>61.43410459505521</v>
      </c>
      <c r="D13" s="131">
        <v>3.412224635269264</v>
      </c>
      <c r="E13" s="131">
        <v>17.061123176346321</v>
      </c>
      <c r="F13" s="81">
        <v>10.688919858493657</v>
      </c>
      <c r="G13" s="81">
        <v>17.399000000000001</v>
      </c>
      <c r="H13" s="87"/>
      <c r="I13" s="87"/>
      <c r="J13" s="25">
        <v>60.304612207384196</v>
      </c>
      <c r="K13" s="131">
        <v>3.7534470987961908</v>
      </c>
      <c r="L13" s="131">
        <v>17.061123176346321</v>
      </c>
      <c r="M13" s="81">
        <v>10.534687412329939</v>
      </c>
      <c r="N13" s="81">
        <v>17.46912388077671</v>
      </c>
    </row>
    <row r="14" spans="2:14" s="10" customFormat="1" ht="18.75" customHeight="1">
      <c r="B14" s="5" t="s">
        <v>15</v>
      </c>
      <c r="C14" s="162">
        <v>5.6604092501395806</v>
      </c>
      <c r="D14" s="132">
        <v>30.166387790820327</v>
      </c>
      <c r="E14" s="132">
        <v>150.83193895410164</v>
      </c>
      <c r="F14" s="20">
        <v>8.706784904472201</v>
      </c>
      <c r="G14" s="20">
        <v>153.81899999999999</v>
      </c>
      <c r="H14" s="87"/>
      <c r="I14" s="87"/>
      <c r="J14" s="26">
        <v>5.5163431106247254</v>
      </c>
      <c r="K14" s="132">
        <v>33.18302656990236</v>
      </c>
      <c r="L14" s="132">
        <v>150.83193895410164</v>
      </c>
      <c r="M14" s="20">
        <v>8.5193819826644539</v>
      </c>
      <c r="N14" s="20">
        <v>154.43894282528836</v>
      </c>
    </row>
    <row r="15" spans="2:14" s="10" customFormat="1" ht="18.75" customHeight="1">
      <c r="B15" s="6" t="s">
        <v>71</v>
      </c>
      <c r="C15" s="161">
        <v>4.3797507841148366</v>
      </c>
      <c r="D15" s="131">
        <v>8.84268041724558</v>
      </c>
      <c r="E15" s="131">
        <v>44.213402086227902</v>
      </c>
      <c r="F15" s="81">
        <v>1.9747858310495388</v>
      </c>
      <c r="G15" s="81">
        <v>45.088999999999999</v>
      </c>
      <c r="H15" s="87"/>
      <c r="I15" s="87"/>
      <c r="J15" s="25">
        <v>3.6142643258187626</v>
      </c>
      <c r="K15" s="131">
        <v>11.495484542419254</v>
      </c>
      <c r="L15" s="131">
        <v>44.213402086227902</v>
      </c>
      <c r="M15" s="81">
        <v>1.6511180589675329</v>
      </c>
      <c r="N15" s="81">
        <v>45.683378694044315</v>
      </c>
    </row>
    <row r="16" spans="2:14" s="10" customFormat="1" ht="18.75" customHeight="1">
      <c r="B16" s="133" t="s">
        <v>81</v>
      </c>
      <c r="C16" s="134">
        <v>749.9650020666644</v>
      </c>
      <c r="D16" s="135"/>
      <c r="E16" s="135"/>
      <c r="F16" s="136">
        <v>19.581586203960608</v>
      </c>
      <c r="G16" s="136">
        <v>2.6110000000000002</v>
      </c>
      <c r="H16" s="87"/>
      <c r="I16" s="87"/>
      <c r="J16" s="134">
        <v>673.95324904708457</v>
      </c>
      <c r="K16" s="135"/>
      <c r="L16" s="135"/>
      <c r="M16" s="136">
        <v>19.206330865009043</v>
      </c>
      <c r="N16" s="136">
        <v>2.8498016579288317</v>
      </c>
    </row>
    <row r="17" ht="18.75" customHeight="1"/>
  </sheetData>
  <mergeCells count="4">
    <mergeCell ref="C6:G6"/>
    <mergeCell ref="J6:N6"/>
    <mergeCell ref="D7:G7"/>
    <mergeCell ref="K7:N7"/>
  </mergeCells>
  <pageMargins left="0.70866141732283472" right="0.70866141732283472" top="0.78740157480314965" bottom="0.78740157480314965" header="1.1811023622047245" footer="1.1811023622047245"/>
  <pageSetup paperSize="9" scale="69" orientation="landscape" r:id="rId1"/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28D79-9645-47C9-A680-6B05E14933E8}">
  <dimension ref="B1:AM43"/>
  <sheetViews>
    <sheetView showGridLines="0" zoomScale="90" zoomScaleNormal="90" zoomScalePageLayoutView="70" workbookViewId="0">
      <selection activeCell="B3" sqref="B3"/>
    </sheetView>
  </sheetViews>
  <sheetFormatPr baseColWidth="10" defaultColWidth="11.42578125" defaultRowHeight="15" outlineLevelRow="1" outlineLevelCol="3"/>
  <cols>
    <col min="1" max="1" width="5.42578125" style="87" customWidth="1"/>
    <col min="2" max="2" width="37.140625" style="87" customWidth="1"/>
    <col min="3" max="3" width="10.85546875" style="87" customWidth="1"/>
    <col min="4" max="7" width="10.85546875" style="87" hidden="1" customWidth="1" outlineLevel="2"/>
    <col min="8" max="8" width="10.85546875" style="87" hidden="1" customWidth="1" outlineLevel="1"/>
    <col min="9" max="12" width="10.85546875" style="87" hidden="1" customWidth="1" outlineLevel="2"/>
    <col min="13" max="13" width="10.85546875" style="87" customWidth="1" collapsed="1"/>
    <col min="14" max="17" width="10.85546875" style="87" hidden="1" customWidth="1" outlineLevel="3"/>
    <col min="18" max="18" width="10.85546875" style="87" hidden="1" customWidth="1" outlineLevel="2" collapsed="1"/>
    <col min="19" max="22" width="10.85546875" style="87" hidden="1" customWidth="1" outlineLevel="3"/>
    <col min="23" max="23" width="10.85546875" style="87" customWidth="1" collapsed="1"/>
    <col min="24" max="27" width="10.85546875" style="87" hidden="1" customWidth="1" outlineLevel="1"/>
    <col min="28" max="28" width="10.85546875" style="87" customWidth="1" collapsed="1"/>
    <col min="29" max="32" width="10.85546875" style="87" customWidth="1" outlineLevel="1"/>
    <col min="33" max="34" width="10.85546875" style="87" customWidth="1"/>
    <col min="35" max="36" width="10.85546875" style="148" customWidth="1"/>
    <col min="37" max="37" width="2.7109375" style="87" customWidth="1"/>
    <col min="38" max="40" width="10.85546875" style="87" customWidth="1"/>
    <col min="41" max="16384" width="11.42578125" style="87"/>
  </cols>
  <sheetData>
    <row r="1" spans="2:39"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L1" s="85"/>
      <c r="AM1" s="85"/>
    </row>
    <row r="2" spans="2:39" ht="14.25" customHeight="1">
      <c r="B2" s="1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L2" s="85"/>
      <c r="AM2" s="85"/>
    </row>
    <row r="3" spans="2:39" ht="31.5">
      <c r="B3" s="123" t="s">
        <v>84</v>
      </c>
      <c r="C3" s="23"/>
      <c r="D3" s="2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L3" s="3"/>
      <c r="AM3" s="3"/>
    </row>
    <row r="4" spans="2:39" ht="18.75" customHeight="1">
      <c r="B4" s="3"/>
      <c r="C4" s="23"/>
      <c r="D4" s="2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L4" s="191" t="s">
        <v>151</v>
      </c>
      <c r="AM4" s="192"/>
    </row>
    <row r="5" spans="2:39" ht="18.75" customHeight="1">
      <c r="B5" s="4" t="s">
        <v>80</v>
      </c>
      <c r="C5" s="8">
        <v>32874</v>
      </c>
      <c r="D5" s="8">
        <v>33239</v>
      </c>
      <c r="E5" s="8">
        <v>33604</v>
      </c>
      <c r="F5" s="8">
        <v>33970</v>
      </c>
      <c r="G5" s="8">
        <v>34335</v>
      </c>
      <c r="H5" s="8">
        <v>34700</v>
      </c>
      <c r="I5" s="8">
        <v>35065</v>
      </c>
      <c r="J5" s="8">
        <v>35431</v>
      </c>
      <c r="K5" s="8">
        <v>35796</v>
      </c>
      <c r="L5" s="8">
        <v>36161</v>
      </c>
      <c r="M5" s="8">
        <v>36526</v>
      </c>
      <c r="N5" s="8">
        <v>36892</v>
      </c>
      <c r="O5" s="8">
        <v>37257</v>
      </c>
      <c r="P5" s="8">
        <v>37622</v>
      </c>
      <c r="Q5" s="8">
        <v>37987</v>
      </c>
      <c r="R5" s="8">
        <v>38353</v>
      </c>
      <c r="S5" s="8">
        <v>38718</v>
      </c>
      <c r="T5" s="8">
        <v>39083</v>
      </c>
      <c r="U5" s="8">
        <v>39448</v>
      </c>
      <c r="V5" s="8">
        <v>39814</v>
      </c>
      <c r="W5" s="8">
        <v>40179</v>
      </c>
      <c r="X5" s="8">
        <v>40544</v>
      </c>
      <c r="Y5" s="8">
        <v>40909</v>
      </c>
      <c r="Z5" s="8">
        <v>41275</v>
      </c>
      <c r="AA5" s="8">
        <v>41640</v>
      </c>
      <c r="AB5" s="8">
        <v>42005</v>
      </c>
      <c r="AC5" s="8">
        <v>42370</v>
      </c>
      <c r="AD5" s="8">
        <v>42736</v>
      </c>
      <c r="AE5" s="8">
        <v>43101</v>
      </c>
      <c r="AF5" s="8">
        <v>43466</v>
      </c>
      <c r="AG5" s="8">
        <v>43831</v>
      </c>
      <c r="AH5" s="8">
        <v>44197</v>
      </c>
      <c r="AI5" s="153">
        <v>44562</v>
      </c>
      <c r="AJ5" s="153">
        <v>44927</v>
      </c>
      <c r="AL5" s="8" t="s">
        <v>82</v>
      </c>
      <c r="AM5" s="8" t="s">
        <v>83</v>
      </c>
    </row>
    <row r="6" spans="2:39" s="10" customFormat="1" ht="18.75" customHeight="1">
      <c r="B6" s="6" t="s">
        <v>81</v>
      </c>
      <c r="C6" s="25">
        <f>THG!C6</f>
        <v>1250658.1859694612</v>
      </c>
      <c r="D6" s="25">
        <f>THG!D6</f>
        <v>1204650.7980958605</v>
      </c>
      <c r="E6" s="25">
        <f>THG!E6</f>
        <v>1155057.9967248722</v>
      </c>
      <c r="F6" s="25">
        <f>THG!F6</f>
        <v>1145878.6382409893</v>
      </c>
      <c r="G6" s="25">
        <f>THG!G6</f>
        <v>1127755.5282336012</v>
      </c>
      <c r="H6" s="25">
        <f>THG!H6</f>
        <v>1120597.8700570115</v>
      </c>
      <c r="I6" s="25">
        <f>THG!I6</f>
        <v>1137859.7921943043</v>
      </c>
      <c r="J6" s="25">
        <f>THG!J6</f>
        <v>1102105.9617617717</v>
      </c>
      <c r="K6" s="25">
        <f>THG!K6</f>
        <v>1077636.3612165994</v>
      </c>
      <c r="L6" s="25">
        <f>THG!L6</f>
        <v>1043399.0112170776</v>
      </c>
      <c r="M6" s="25">
        <f>THG!M6</f>
        <v>1040432.99243082</v>
      </c>
      <c r="N6" s="25">
        <f>THG!N6</f>
        <v>1055089.5836437668</v>
      </c>
      <c r="O6" s="25">
        <f>THG!O6</f>
        <v>1033358.9064886129</v>
      </c>
      <c r="P6" s="25">
        <f>THG!P6</f>
        <v>1024724.9766505711</v>
      </c>
      <c r="Q6" s="25">
        <f>THG!Q6</f>
        <v>1001224.9298458691</v>
      </c>
      <c r="R6" s="25">
        <f>THG!R6</f>
        <v>987521.64694811287</v>
      </c>
      <c r="S6" s="25">
        <f>THG!S6</f>
        <v>1000998.3597020579</v>
      </c>
      <c r="T6" s="25">
        <f>THG!T6</f>
        <v>960749.17236814136</v>
      </c>
      <c r="U6" s="25">
        <f>THG!U6</f>
        <v>968599.26306074497</v>
      </c>
      <c r="V6" s="25">
        <f>THG!V6</f>
        <v>899802.53681239858</v>
      </c>
      <c r="W6" s="25">
        <f>THG!W6</f>
        <v>927911.75267980515</v>
      </c>
      <c r="X6" s="25">
        <f>THG!X6</f>
        <v>904308.18446025997</v>
      </c>
      <c r="Y6" s="25">
        <f>THG!Y6</f>
        <v>914497.74678370473</v>
      </c>
      <c r="Z6" s="25">
        <f>THG!Z6</f>
        <v>931474.45425437391</v>
      </c>
      <c r="AA6" s="25">
        <f>THG!AA6</f>
        <v>890887.06385911908</v>
      </c>
      <c r="AB6" s="25">
        <f>THG!AB6</f>
        <v>899383.83034315589</v>
      </c>
      <c r="AC6" s="25">
        <f>THG!AC6</f>
        <v>894709.89498255437</v>
      </c>
      <c r="AD6" s="25">
        <f>THG!AD6</f>
        <v>879841.90755034355</v>
      </c>
      <c r="AE6" s="25">
        <f>THG!AE6</f>
        <v>851695.34167657979</v>
      </c>
      <c r="AF6" s="25">
        <f>THG!AF6</f>
        <v>796759.46708589036</v>
      </c>
      <c r="AG6" s="161">
        <f>THG!AG6</f>
        <v>731754.79671200563</v>
      </c>
      <c r="AH6" s="161">
        <f>THG!AH6</f>
        <v>759600.00458283909</v>
      </c>
      <c r="AI6" s="161">
        <f>THG!AI6</f>
        <v>749965.0020666644</v>
      </c>
      <c r="AJ6" s="161">
        <f>THG!AJ6</f>
        <v>673953.2490470846</v>
      </c>
      <c r="AL6" s="122">
        <f>AJ6-AI6</f>
        <v>-76011.753019579803</v>
      </c>
      <c r="AM6" s="120">
        <f>IF(AJ6&lt;&gt;0,AJ6/AI6-1,0)</f>
        <v>-0.1013537335877216</v>
      </c>
    </row>
    <row r="7" spans="2:39" s="10" customFormat="1" ht="18.75" customHeight="1">
      <c r="B7" s="22" t="s">
        <v>77</v>
      </c>
      <c r="C7" s="26">
        <f>'CO2'!C6</f>
        <v>1054795.8553040551</v>
      </c>
      <c r="D7" s="26">
        <f>'CO2'!D6</f>
        <v>1016929.4959398216</v>
      </c>
      <c r="E7" s="26">
        <f>'CO2'!E6</f>
        <v>969464.37724607042</v>
      </c>
      <c r="F7" s="26">
        <f>'CO2'!F6</f>
        <v>959385.94142151217</v>
      </c>
      <c r="G7" s="26">
        <f>'CO2'!G6</f>
        <v>943227.66423096822</v>
      </c>
      <c r="H7" s="26">
        <f>'CO2'!H6</f>
        <v>939933.61808584316</v>
      </c>
      <c r="I7" s="26">
        <f>'CO2'!I6</f>
        <v>959690.1341959592</v>
      </c>
      <c r="J7" s="26">
        <f>'CO2'!J6</f>
        <v>931508.10685288825</v>
      </c>
      <c r="K7" s="26">
        <f>'CO2'!K6</f>
        <v>923498.63532498735</v>
      </c>
      <c r="L7" s="26">
        <f>'CO2'!L6</f>
        <v>895442.07621561631</v>
      </c>
      <c r="M7" s="26">
        <f>'CO2'!M6</f>
        <v>898975.77113232773</v>
      </c>
      <c r="N7" s="26">
        <f>'CO2'!N6</f>
        <v>915254.75625389547</v>
      </c>
      <c r="O7" s="26">
        <f>'CO2'!O6</f>
        <v>898834.27053611993</v>
      </c>
      <c r="P7" s="26">
        <f>'CO2'!P6</f>
        <v>894501.06439108611</v>
      </c>
      <c r="Q7" s="26">
        <f>'CO2'!Q6</f>
        <v>876569.89109142206</v>
      </c>
      <c r="R7" s="26">
        <f>'CO2'!R6</f>
        <v>867880.56030504662</v>
      </c>
      <c r="S7" s="26">
        <f>'CO2'!S6</f>
        <v>886434.34436608199</v>
      </c>
      <c r="T7" s="26">
        <f>'CO2'!T6</f>
        <v>846116.17764633615</v>
      </c>
      <c r="U7" s="26">
        <f>'CO2'!U6</f>
        <v>856607.45012480987</v>
      </c>
      <c r="V7" s="26">
        <f>'CO2'!V6</f>
        <v>789950.74779056013</v>
      </c>
      <c r="W7" s="26">
        <f>'CO2'!W6</f>
        <v>826679.91514856624</v>
      </c>
      <c r="X7" s="26">
        <f>'CO2'!X6</f>
        <v>804513.78448290762</v>
      </c>
      <c r="Y7" s="26">
        <f>'CO2'!Y6</f>
        <v>814090.23491797072</v>
      </c>
      <c r="Z7" s="26">
        <f>'CO2'!Z6</f>
        <v>831742.83306501585</v>
      </c>
      <c r="AA7" s="26">
        <f>'CO2'!AA6</f>
        <v>792578.74664896447</v>
      </c>
      <c r="AB7" s="26">
        <f>'CO2'!AB6</f>
        <v>800844.49359035981</v>
      </c>
      <c r="AC7" s="26">
        <f>'CO2'!AC6</f>
        <v>798013.58143957739</v>
      </c>
      <c r="AD7" s="26">
        <f>'CO2'!AD6</f>
        <v>784593.90064431005</v>
      </c>
      <c r="AE7" s="26">
        <f>'CO2'!AE6</f>
        <v>760046.31959632225</v>
      </c>
      <c r="AF7" s="26">
        <f>'CO2'!AF6</f>
        <v>709826.68542465148</v>
      </c>
      <c r="AG7" s="162">
        <f>'CO2'!AG6</f>
        <v>648356.85145675717</v>
      </c>
      <c r="AH7" s="162">
        <f>'CO2'!AH6</f>
        <v>678777.26841476746</v>
      </c>
      <c r="AI7" s="162">
        <f>'CO2'!AI6</f>
        <v>671471.52775146649</v>
      </c>
      <c r="AJ7" s="162">
        <f>'CO2'!AJ6</f>
        <v>597971.8629423934</v>
      </c>
      <c r="AL7" s="121">
        <f t="shared" ref="AL7:AL10" si="0">AJ7-AI7</f>
        <v>-73499.664809073089</v>
      </c>
      <c r="AM7" s="119">
        <f t="shared" ref="AM7:AM10" si="1">IF(AJ7&lt;&gt;0,AJ7/AI7-1,0)</f>
        <v>-0.10946058287117377</v>
      </c>
    </row>
    <row r="8" spans="2:39" s="10" customFormat="1" ht="18.75" customHeight="1">
      <c r="B8" s="24" t="s">
        <v>78</v>
      </c>
      <c r="C8" s="25">
        <f>'CH4'!C6</f>
        <v>133610.03883977098</v>
      </c>
      <c r="D8" s="25">
        <f>'CH4'!D6</f>
        <v>127235.26523201301</v>
      </c>
      <c r="E8" s="25">
        <f>'CH4'!E6</f>
        <v>123195.91920008429</v>
      </c>
      <c r="F8" s="25">
        <f>'CH4'!F6</f>
        <v>123919.80748685836</v>
      </c>
      <c r="G8" s="25">
        <f>'CH4'!G6</f>
        <v>119434.06764607754</v>
      </c>
      <c r="H8" s="25">
        <f>'CH4'!H6</f>
        <v>116640.78343103902</v>
      </c>
      <c r="I8" s="25">
        <f>'CH4'!I6</f>
        <v>113547.17246299377</v>
      </c>
      <c r="J8" s="25">
        <f>'CH4'!J6</f>
        <v>108400.20618722016</v>
      </c>
      <c r="K8" s="25">
        <f>'CH4'!K6</f>
        <v>102770.22502549877</v>
      </c>
      <c r="L8" s="25">
        <f>'CH4'!L6</f>
        <v>101594.24750676246</v>
      </c>
      <c r="M8" s="25">
        <f>'CH4'!M6</f>
        <v>97007.053699755561</v>
      </c>
      <c r="N8" s="25">
        <f>'CH4'!N6</f>
        <v>92880.980923149691</v>
      </c>
      <c r="O8" s="25">
        <f>'CH4'!O6</f>
        <v>88164.640322191044</v>
      </c>
      <c r="P8" s="25">
        <f>'CH4'!P6</f>
        <v>84160.523485249811</v>
      </c>
      <c r="Q8" s="25">
        <f>'CH4'!Q6</f>
        <v>77349.492801014028</v>
      </c>
      <c r="R8" s="25">
        <f>'CH4'!R6</f>
        <v>73441.605615730557</v>
      </c>
      <c r="S8" s="25">
        <f>'CH4'!S6</f>
        <v>69025.811183228463</v>
      </c>
      <c r="T8" s="25">
        <f>'CH4'!T6</f>
        <v>66470.325957334193</v>
      </c>
      <c r="U8" s="25">
        <f>'CH4'!U6</f>
        <v>65102.218438023425</v>
      </c>
      <c r="V8" s="25">
        <f>'CH4'!V6</f>
        <v>62296.195238440174</v>
      </c>
      <c r="W8" s="25">
        <f>'CH4'!W6</f>
        <v>60964.794003077492</v>
      </c>
      <c r="X8" s="25">
        <f>'CH4'!X6</f>
        <v>59364.630637497874</v>
      </c>
      <c r="Y8" s="25">
        <f>'CH4'!Y6</f>
        <v>59723.350677487091</v>
      </c>
      <c r="Z8" s="25">
        <f>'CH4'!Z6</f>
        <v>58773.606611981493</v>
      </c>
      <c r="AA8" s="25">
        <f>'CH4'!AA6</f>
        <v>57252.79025132161</v>
      </c>
      <c r="AB8" s="25">
        <f>'CH4'!AB6</f>
        <v>56758.288568314405</v>
      </c>
      <c r="AC8" s="25">
        <f>'CH4'!AC6</f>
        <v>55032.871045203661</v>
      </c>
      <c r="AD8" s="25">
        <f>'CH4'!AD6</f>
        <v>54172.009826192239</v>
      </c>
      <c r="AE8" s="25">
        <f>'CH4'!AE6</f>
        <v>51894.379145858155</v>
      </c>
      <c r="AF8" s="25">
        <f>'CH4'!AF6</f>
        <v>49077.14249747555</v>
      </c>
      <c r="AG8" s="161">
        <f>'CH4'!AG6</f>
        <v>47869.896641158528</v>
      </c>
      <c r="AH8" s="161">
        <f>'CH4'!AH6</f>
        <v>46598.350293360534</v>
      </c>
      <c r="AI8" s="161">
        <f>'CH4'!AI6</f>
        <v>45538.564664103571</v>
      </c>
      <c r="AJ8" s="161">
        <f>'CH4'!AJ6</f>
        <v>44827.684761821984</v>
      </c>
      <c r="AL8" s="122">
        <f t="shared" si="0"/>
        <v>-710.87990228158742</v>
      </c>
      <c r="AM8" s="120">
        <f t="shared" si="1"/>
        <v>-1.5610503043411605E-2</v>
      </c>
    </row>
    <row r="9" spans="2:39" s="10" customFormat="1" ht="18.75" customHeight="1">
      <c r="B9" s="22" t="s">
        <v>79</v>
      </c>
      <c r="C9" s="26">
        <f>N2O!C6</f>
        <v>49928.104675563802</v>
      </c>
      <c r="D9" s="26">
        <f>N2O!D6</f>
        <v>48596.229524304013</v>
      </c>
      <c r="E9" s="26">
        <f>N2O!E6</f>
        <v>50015.994309742797</v>
      </c>
      <c r="F9" s="26">
        <f>N2O!F6</f>
        <v>47564.39201957456</v>
      </c>
      <c r="G9" s="26">
        <f>N2O!G6</f>
        <v>49644.829199467094</v>
      </c>
      <c r="H9" s="26">
        <f>N2O!H6</f>
        <v>48001.919888198259</v>
      </c>
      <c r="I9" s="26">
        <f>N2O!I6</f>
        <v>49412.799313973417</v>
      </c>
      <c r="J9" s="26">
        <f>N2O!J6</f>
        <v>46772.491525826554</v>
      </c>
      <c r="K9" s="26">
        <f>N2O!K6</f>
        <v>35456.887413825403</v>
      </c>
      <c r="L9" s="26">
        <f>N2O!L6</f>
        <v>32161.371932595517</v>
      </c>
      <c r="M9" s="26">
        <f>N2O!M6</f>
        <v>31714.363811260697</v>
      </c>
      <c r="N9" s="26">
        <f>N2O!N6</f>
        <v>33542.914550776062</v>
      </c>
      <c r="O9" s="26">
        <f>N2O!O6</f>
        <v>32919.686515352652</v>
      </c>
      <c r="P9" s="26">
        <f>N2O!P6</f>
        <v>33096.789085450655</v>
      </c>
      <c r="Q9" s="26">
        <f>N2O!Q6</f>
        <v>33918.927012174878</v>
      </c>
      <c r="R9" s="26">
        <f>N2O!R6</f>
        <v>32620.845304457762</v>
      </c>
      <c r="S9" s="26">
        <f>N2O!S6</f>
        <v>32001.210079315002</v>
      </c>
      <c r="T9" s="26">
        <f>N2O!T6</f>
        <v>34529.122664988507</v>
      </c>
      <c r="U9" s="26">
        <f>N2O!U6</f>
        <v>33267.034525727177</v>
      </c>
      <c r="V9" s="26">
        <f>N2O!V6</f>
        <v>33527.648264060124</v>
      </c>
      <c r="W9" s="26">
        <f>N2O!W6</f>
        <v>26578.157470950351</v>
      </c>
      <c r="X9" s="26">
        <f>N2O!X6</f>
        <v>26545.305117724838</v>
      </c>
      <c r="Y9" s="26">
        <f>N2O!Y6</f>
        <v>26584.473274861721</v>
      </c>
      <c r="Z9" s="26">
        <f>N2O!Z6</f>
        <v>26834.874870276144</v>
      </c>
      <c r="AA9" s="26">
        <f>N2O!AA6</f>
        <v>26937.491145709053</v>
      </c>
      <c r="AB9" s="26">
        <f>N2O!AB6</f>
        <v>27230.633233078908</v>
      </c>
      <c r="AC9" s="26">
        <f>N2O!AC6</f>
        <v>27020.023797334394</v>
      </c>
      <c r="AD9" s="26">
        <f>N2O!AD6</f>
        <v>26448.084692519147</v>
      </c>
      <c r="AE9" s="26">
        <f>N2O!AE6</f>
        <v>25953.685065126268</v>
      </c>
      <c r="AF9" s="26">
        <f>N2O!AF6</f>
        <v>24788.528047234569</v>
      </c>
      <c r="AG9" s="162">
        <f>N2O!AG6</f>
        <v>23975.630505469107</v>
      </c>
      <c r="AH9" s="162">
        <f>N2O!AH6</f>
        <v>23327.386024512583</v>
      </c>
      <c r="AI9" s="162">
        <f>N2O!AI6</f>
        <v>23006.875809951307</v>
      </c>
      <c r="AJ9" s="162">
        <f>N2O!AJ6</f>
        <v>21726.542230478441</v>
      </c>
      <c r="AL9" s="121">
        <f t="shared" si="0"/>
        <v>-1280.3335794728664</v>
      </c>
      <c r="AM9" s="119">
        <f t="shared" si="1"/>
        <v>-5.5650040885563246E-2</v>
      </c>
    </row>
    <row r="10" spans="2:39" s="10" customFormat="1" ht="18.75" customHeight="1">
      <c r="B10" s="24" t="s">
        <v>66</v>
      </c>
      <c r="C10" s="25">
        <f>'F-Gase'!C6</f>
        <v>12324.187150071186</v>
      </c>
      <c r="D10" s="25">
        <f>'F-Gase'!D6</f>
        <v>11889.807399721816</v>
      </c>
      <c r="E10" s="25">
        <f>'F-Gase'!E6</f>
        <v>12381.705968974831</v>
      </c>
      <c r="F10" s="25">
        <f>'F-Gase'!F6</f>
        <v>15008.4973130443</v>
      </c>
      <c r="G10" s="25">
        <f>'F-Gase'!G6</f>
        <v>15448.96715708834</v>
      </c>
      <c r="H10" s="25">
        <f>'F-Gase'!H6</f>
        <v>16021.548651931284</v>
      </c>
      <c r="I10" s="25">
        <f>'F-Gase'!I6</f>
        <v>15209.68622137795</v>
      </c>
      <c r="J10" s="25">
        <f>'F-Gase'!J6</f>
        <v>15425.157195836553</v>
      </c>
      <c r="K10" s="25">
        <f>'F-Gase'!K6</f>
        <v>15910.613452287751</v>
      </c>
      <c r="L10" s="25">
        <f>'F-Gase'!L6</f>
        <v>14201.315562103398</v>
      </c>
      <c r="M10" s="25">
        <f>'F-Gase'!M6</f>
        <v>12735.803787476112</v>
      </c>
      <c r="N10" s="25">
        <f>'F-Gase'!N6</f>
        <v>13410.931915945681</v>
      </c>
      <c r="O10" s="25">
        <f>'F-Gase'!O6</f>
        <v>13440.309114949183</v>
      </c>
      <c r="P10" s="25">
        <f>'F-Gase'!P6</f>
        <v>12966.599688784429</v>
      </c>
      <c r="Q10" s="25">
        <f>'F-Gase'!Q6</f>
        <v>13386.618941258092</v>
      </c>
      <c r="R10" s="25">
        <f>'F-Gase'!R6</f>
        <v>13578.635722877931</v>
      </c>
      <c r="S10" s="25">
        <f>'F-Gase'!S6</f>
        <v>13536.994073432255</v>
      </c>
      <c r="T10" s="25">
        <f>'F-Gase'!T6</f>
        <v>13633.546099482557</v>
      </c>
      <c r="U10" s="25">
        <f>'F-Gase'!U6</f>
        <v>13622.559972184317</v>
      </c>
      <c r="V10" s="25">
        <f>'F-Gase'!V6</f>
        <v>14027.945519338326</v>
      </c>
      <c r="W10" s="25">
        <f>'F-Gase'!W6</f>
        <v>13688.886057211159</v>
      </c>
      <c r="X10" s="25">
        <f>'F-Gase'!X6</f>
        <v>13884.4642221297</v>
      </c>
      <c r="Y10" s="25">
        <f>'F-Gase'!Y6</f>
        <v>14099.687913385096</v>
      </c>
      <c r="Z10" s="25">
        <f>'F-Gase'!Z6</f>
        <v>14123.139707100647</v>
      </c>
      <c r="AA10" s="25">
        <f>'F-Gase'!AA6</f>
        <v>14118.035813124123</v>
      </c>
      <c r="AB10" s="25">
        <f>'F-Gase'!AB6</f>
        <v>14550.414951402678</v>
      </c>
      <c r="AC10" s="25">
        <f>'F-Gase'!AC6</f>
        <v>14643.418700438731</v>
      </c>
      <c r="AD10" s="25">
        <f>'F-Gase'!AD6</f>
        <v>14627.912387321861</v>
      </c>
      <c r="AE10" s="25">
        <f>'F-Gase'!AE6</f>
        <v>13800.957869272823</v>
      </c>
      <c r="AF10" s="25">
        <f>'F-Gase'!AF6</f>
        <v>13067.111116528737</v>
      </c>
      <c r="AG10" s="161">
        <f>'F-Gase'!AG6</f>
        <v>11552.418108620826</v>
      </c>
      <c r="AH10" s="161">
        <f>'F-Gase'!AH6</f>
        <v>10896.999850198517</v>
      </c>
      <c r="AI10" s="161">
        <f>'F-Gase'!AI6</f>
        <v>9948.0338411431385</v>
      </c>
      <c r="AJ10" s="161">
        <f>'F-Gase'!AJ6</f>
        <v>9427.1591123907856</v>
      </c>
      <c r="AL10" s="122">
        <f t="shared" si="0"/>
        <v>-520.87472875235289</v>
      </c>
      <c r="AM10" s="120">
        <f t="shared" si="1"/>
        <v>-5.2359565424688892E-2</v>
      </c>
    </row>
    <row r="11" spans="2:39" ht="18.75" customHeight="1">
      <c r="B11" s="22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162"/>
      <c r="AH11" s="162"/>
      <c r="AI11" s="162"/>
      <c r="AJ11" s="162"/>
      <c r="AK11" s="10"/>
      <c r="AL11" s="121"/>
      <c r="AM11" s="119"/>
    </row>
    <row r="12" spans="2:39" ht="18.75" customHeight="1">
      <c r="B12" s="4" t="s">
        <v>75</v>
      </c>
      <c r="C12" s="8">
        <v>32874</v>
      </c>
      <c r="D12" s="8">
        <v>33239</v>
      </c>
      <c r="E12" s="8">
        <v>33604</v>
      </c>
      <c r="F12" s="8">
        <v>33970</v>
      </c>
      <c r="G12" s="8">
        <v>34335</v>
      </c>
      <c r="H12" s="8">
        <v>34700</v>
      </c>
      <c r="I12" s="8">
        <v>35065</v>
      </c>
      <c r="J12" s="8">
        <v>35431</v>
      </c>
      <c r="K12" s="8">
        <v>35796</v>
      </c>
      <c r="L12" s="8">
        <v>36161</v>
      </c>
      <c r="M12" s="8">
        <v>36526</v>
      </c>
      <c r="N12" s="8">
        <v>36892</v>
      </c>
      <c r="O12" s="8">
        <v>37257</v>
      </c>
      <c r="P12" s="8">
        <v>37622</v>
      </c>
      <c r="Q12" s="8">
        <v>37987</v>
      </c>
      <c r="R12" s="8">
        <v>38353</v>
      </c>
      <c r="S12" s="8">
        <v>38718</v>
      </c>
      <c r="T12" s="8">
        <v>39083</v>
      </c>
      <c r="U12" s="8">
        <v>39448</v>
      </c>
      <c r="V12" s="8">
        <v>39814</v>
      </c>
      <c r="W12" s="8">
        <v>40179</v>
      </c>
      <c r="X12" s="8">
        <v>40544</v>
      </c>
      <c r="Y12" s="8">
        <v>40909</v>
      </c>
      <c r="Z12" s="8">
        <v>41275</v>
      </c>
      <c r="AA12" s="8">
        <v>41640</v>
      </c>
      <c r="AB12" s="8">
        <v>42005</v>
      </c>
      <c r="AC12" s="8">
        <v>42370</v>
      </c>
      <c r="AD12" s="8">
        <v>42736</v>
      </c>
      <c r="AE12" s="8">
        <v>43101</v>
      </c>
      <c r="AF12" s="8">
        <v>43466</v>
      </c>
      <c r="AG12" s="153">
        <v>43831</v>
      </c>
      <c r="AH12" s="153">
        <v>44197</v>
      </c>
      <c r="AI12" s="153">
        <v>44562</v>
      </c>
      <c r="AJ12" s="153">
        <v>44927</v>
      </c>
      <c r="AL12" s="8" t="s">
        <v>82</v>
      </c>
      <c r="AM12" s="8" t="s">
        <v>83</v>
      </c>
    </row>
    <row r="13" spans="2:39" s="10" customFormat="1" ht="18.75" customHeight="1">
      <c r="B13" s="6" t="s">
        <v>7</v>
      </c>
      <c r="C13" s="25">
        <f>THG!C9</f>
        <v>474772.20429760229</v>
      </c>
      <c r="D13" s="25">
        <f>THG!D9</f>
        <v>459944.85786209651</v>
      </c>
      <c r="E13" s="25">
        <f>THG!E9</f>
        <v>435675.00832891231</v>
      </c>
      <c r="F13" s="25">
        <f>THG!F9</f>
        <v>425924.88835433446</v>
      </c>
      <c r="G13" s="25">
        <f>THG!G9</f>
        <v>420014.32188879861</v>
      </c>
      <c r="H13" s="25">
        <f>THG!H9</f>
        <v>406935.98222096346</v>
      </c>
      <c r="I13" s="25">
        <f>THG!I9</f>
        <v>412872.03702099313</v>
      </c>
      <c r="J13" s="25">
        <f>THG!J9</f>
        <v>391009.00717464316</v>
      </c>
      <c r="K13" s="25">
        <f>THG!K9</f>
        <v>390959.46891286829</v>
      </c>
      <c r="L13" s="25">
        <f>THG!L9</f>
        <v>379987.86227903963</v>
      </c>
      <c r="M13" s="25">
        <f>THG!M9</f>
        <v>390843.6777012223</v>
      </c>
      <c r="N13" s="25">
        <f>THG!N9</f>
        <v>400841.3157883737</v>
      </c>
      <c r="O13" s="25">
        <f>THG!O9</f>
        <v>400956.39254076837</v>
      </c>
      <c r="P13" s="25">
        <f>THG!P9</f>
        <v>415673.34324863908</v>
      </c>
      <c r="Q13" s="25">
        <f>THG!Q9</f>
        <v>410413.93532674602</v>
      </c>
      <c r="R13" s="25">
        <f>THG!R9</f>
        <v>401133.06679755863</v>
      </c>
      <c r="S13" s="25">
        <f>THG!S9</f>
        <v>401933.97514699976</v>
      </c>
      <c r="T13" s="25">
        <f>THG!T9</f>
        <v>404866.70431656815</v>
      </c>
      <c r="U13" s="25">
        <f>THG!U9</f>
        <v>386264.93549749482</v>
      </c>
      <c r="V13" s="25">
        <f>THG!V9</f>
        <v>360210.68139936094</v>
      </c>
      <c r="W13" s="25">
        <f>THG!W9</f>
        <v>371264.98191710626</v>
      </c>
      <c r="X13" s="25">
        <f>THG!X9</f>
        <v>366502.55547433603</v>
      </c>
      <c r="Y13" s="25">
        <f>THG!Y9</f>
        <v>378475.74244147755</v>
      </c>
      <c r="Z13" s="25">
        <f>THG!Z9</f>
        <v>382232.37582395616</v>
      </c>
      <c r="AA13" s="25">
        <f>THG!AA9</f>
        <v>361460.21790185373</v>
      </c>
      <c r="AB13" s="25">
        <f>THG!AB9</f>
        <v>349259.54881792504</v>
      </c>
      <c r="AC13" s="25">
        <f>THG!AC9</f>
        <v>344407.16458016355</v>
      </c>
      <c r="AD13" s="25">
        <f>THG!AD9</f>
        <v>324599.28341566317</v>
      </c>
      <c r="AE13" s="25">
        <f>THG!AE9</f>
        <v>310470.16408489755</v>
      </c>
      <c r="AF13" s="25">
        <f>THG!AF9</f>
        <v>257891.91174551746</v>
      </c>
      <c r="AG13" s="161">
        <f>THG!AG9</f>
        <v>218685.42551348236</v>
      </c>
      <c r="AH13" s="161">
        <f>THG!AH9</f>
        <v>246018.07531847584</v>
      </c>
      <c r="AI13" s="161">
        <f>THG!AI9</f>
        <v>257179.08730201214</v>
      </c>
      <c r="AJ13" s="161">
        <f>THG!AJ9</f>
        <v>205423.93452074821</v>
      </c>
      <c r="AL13" s="122">
        <f t="shared" ref="AL13:AL18" si="2">AJ13-AI13</f>
        <v>-51755.152781263925</v>
      </c>
      <c r="AM13" s="120">
        <f t="shared" ref="AM13:AM18" si="3">IF(AJ13&lt;&gt;0,AJ13/AI13-1,0)</f>
        <v>-0.2012416846338928</v>
      </c>
    </row>
    <row r="14" spans="2:39" s="10" customFormat="1" ht="18.75" customHeight="1">
      <c r="B14" s="5" t="s">
        <v>8</v>
      </c>
      <c r="C14" s="26">
        <f>THG!C14</f>
        <v>277758.17378197238</v>
      </c>
      <c r="D14" s="26">
        <f>THG!D14</f>
        <v>252375.16954351342</v>
      </c>
      <c r="E14" s="26">
        <f>THG!E14</f>
        <v>241059.25493739932</v>
      </c>
      <c r="F14" s="26">
        <f>THG!F14</f>
        <v>231337.86636549424</v>
      </c>
      <c r="G14" s="26">
        <f>THG!G14</f>
        <v>234895.75011403396</v>
      </c>
      <c r="H14" s="26">
        <f>THG!H14</f>
        <v>236795.06309478873</v>
      </c>
      <c r="I14" s="26">
        <f>THG!I14</f>
        <v>225578.77020300779</v>
      </c>
      <c r="J14" s="26">
        <f>THG!J14</f>
        <v>230137.04638192803</v>
      </c>
      <c r="K14" s="26">
        <f>THG!K14</f>
        <v>213144.77702527746</v>
      </c>
      <c r="L14" s="26">
        <f>THG!L14</f>
        <v>203032.12815949356</v>
      </c>
      <c r="M14" s="26">
        <f>THG!M14</f>
        <v>202598.08764985594</v>
      </c>
      <c r="N14" s="26">
        <f>THG!N14</f>
        <v>191976.00543870442</v>
      </c>
      <c r="O14" s="26">
        <f>THG!O14</f>
        <v>189735.52205205426</v>
      </c>
      <c r="P14" s="26">
        <f>THG!P14</f>
        <v>190358.9358222372</v>
      </c>
      <c r="Q14" s="26">
        <f>THG!Q14</f>
        <v>190221.47201926098</v>
      </c>
      <c r="R14" s="26">
        <f>THG!R14</f>
        <v>187729.20886333165</v>
      </c>
      <c r="S14" s="26">
        <f>THG!S14</f>
        <v>192031.66295333518</v>
      </c>
      <c r="T14" s="26">
        <f>THG!T14</f>
        <v>200089.69642406062</v>
      </c>
      <c r="U14" s="26">
        <f>THG!U14</f>
        <v>197161.68082380679</v>
      </c>
      <c r="V14" s="26">
        <f>THG!V14</f>
        <v>171476.40857256085</v>
      </c>
      <c r="W14" s="26">
        <f>THG!W14</f>
        <v>185268.14025801091</v>
      </c>
      <c r="X14" s="26">
        <f>THG!X14</f>
        <v>183209.89578026478</v>
      </c>
      <c r="Y14" s="26">
        <f>THG!Y14</f>
        <v>178066.39683773511</v>
      </c>
      <c r="Z14" s="26">
        <f>THG!Z14</f>
        <v>178308.20067735648</v>
      </c>
      <c r="AA14" s="26">
        <f>THG!AA14</f>
        <v>177347.36893333541</v>
      </c>
      <c r="AB14" s="26">
        <f>THG!AB14</f>
        <v>184924.13095053966</v>
      </c>
      <c r="AC14" s="26">
        <f>THG!AC14</f>
        <v>188602.36907126583</v>
      </c>
      <c r="AD14" s="26">
        <f>THG!AD14</f>
        <v>194293.08995749542</v>
      </c>
      <c r="AE14" s="26">
        <f>THG!AE14</f>
        <v>186471.39915383971</v>
      </c>
      <c r="AF14" s="26">
        <f>THG!AF14</f>
        <v>180759.77840321625</v>
      </c>
      <c r="AG14" s="162">
        <f>THG!AG14</f>
        <v>173994.42267453141</v>
      </c>
      <c r="AH14" s="162">
        <f>THG!AH14</f>
        <v>181600.42697293279</v>
      </c>
      <c r="AI14" s="162">
        <f>THG!AI14</f>
        <v>167864.54749595784</v>
      </c>
      <c r="AJ14" s="162">
        <f>THG!AJ14</f>
        <v>154969.55459585605</v>
      </c>
      <c r="AL14" s="121">
        <f t="shared" si="2"/>
        <v>-12894.992900101788</v>
      </c>
      <c r="AM14" s="119">
        <f t="shared" si="3"/>
        <v>-7.6817845652681904E-2</v>
      </c>
    </row>
    <row r="15" spans="2:39" s="10" customFormat="1" ht="18.75" customHeight="1">
      <c r="B15" s="6" t="s">
        <v>9</v>
      </c>
      <c r="C15" s="25">
        <f>THG!C21</f>
        <v>210038.39500964139</v>
      </c>
      <c r="D15" s="25">
        <f>THG!D21</f>
        <v>208432.10842708719</v>
      </c>
      <c r="E15" s="25">
        <f>THG!E21</f>
        <v>190275.92066639283</v>
      </c>
      <c r="F15" s="25">
        <f>THG!F21</f>
        <v>197004.69390040362</v>
      </c>
      <c r="G15" s="25">
        <f>THG!G21</f>
        <v>186223.36949533533</v>
      </c>
      <c r="H15" s="25">
        <f>THG!H21</f>
        <v>187713.45158014985</v>
      </c>
      <c r="I15" s="25">
        <f>THG!I21</f>
        <v>210886.76286370921</v>
      </c>
      <c r="J15" s="25">
        <f>THG!J21</f>
        <v>197656.1344516158</v>
      </c>
      <c r="K15" s="25">
        <f>THG!K21</f>
        <v>189511.81426999238</v>
      </c>
      <c r="L15" s="25">
        <f>THG!L21</f>
        <v>172831.55363589106</v>
      </c>
      <c r="M15" s="25">
        <f>THG!M21</f>
        <v>166789.54295803956</v>
      </c>
      <c r="N15" s="25">
        <f>THG!N21</f>
        <v>187079.52214722181</v>
      </c>
      <c r="O15" s="25">
        <f>THG!O21</f>
        <v>174080.8932375185</v>
      </c>
      <c r="P15" s="25">
        <f>THG!P21</f>
        <v>161403.37418174362</v>
      </c>
      <c r="Q15" s="25">
        <f>THG!Q21</f>
        <v>153223.72558321309</v>
      </c>
      <c r="R15" s="25">
        <f>THG!R21</f>
        <v>157330.30331130297</v>
      </c>
      <c r="S15" s="25">
        <f>THG!S21</f>
        <v>163746.7064270649</v>
      </c>
      <c r="T15" s="25">
        <f>THG!T21</f>
        <v>122054.3391313773</v>
      </c>
      <c r="U15" s="25">
        <f>THG!U21</f>
        <v>147249.19982231761</v>
      </c>
      <c r="V15" s="25">
        <f>THG!V21</f>
        <v>137170.66475658808</v>
      </c>
      <c r="W15" s="25">
        <f>THG!W21</f>
        <v>142928.51365286132</v>
      </c>
      <c r="X15" s="25">
        <f>THG!X21</f>
        <v>124658.43921430061</v>
      </c>
      <c r="Y15" s="25">
        <f>THG!Y21</f>
        <v>130374.42588095729</v>
      </c>
      <c r="Z15" s="25">
        <f>THG!Z21</f>
        <v>139122.19253354851</v>
      </c>
      <c r="AA15" s="25">
        <f>THG!AA21</f>
        <v>120301.90849155995</v>
      </c>
      <c r="AB15" s="25">
        <f>THG!AB21</f>
        <v>126264.55671364519</v>
      </c>
      <c r="AC15" s="25">
        <f>THG!AC21</f>
        <v>121550.34033853188</v>
      </c>
      <c r="AD15" s="25">
        <f>THG!AD21</f>
        <v>121183.8847713045</v>
      </c>
      <c r="AE15" s="25">
        <f>THG!AE21</f>
        <v>116164.27495782934</v>
      </c>
      <c r="AF15" s="25">
        <f>THG!AF21</f>
        <v>122357.37472159049</v>
      </c>
      <c r="AG15" s="161">
        <f>THG!AG21</f>
        <v>122551.70518132397</v>
      </c>
      <c r="AH15" s="161">
        <f>THG!AH21</f>
        <v>119354.6424065769</v>
      </c>
      <c r="AI15" s="161">
        <f>THG!AI21</f>
        <v>110543.5730421372</v>
      </c>
      <c r="AJ15" s="161">
        <f>THG!AJ21</f>
        <v>102219.06717936229</v>
      </c>
      <c r="AL15" s="122">
        <f t="shared" si="2"/>
        <v>-8324.5058627749095</v>
      </c>
      <c r="AM15" s="120">
        <f t="shared" si="3"/>
        <v>-7.5305199874458162E-2</v>
      </c>
    </row>
    <row r="16" spans="2:39" s="10" customFormat="1" ht="18.75" customHeight="1">
      <c r="B16" s="5" t="s">
        <v>13</v>
      </c>
      <c r="C16" s="26">
        <f>THG!C26</f>
        <v>163355.14684225293</v>
      </c>
      <c r="D16" s="26">
        <f>THG!D26</f>
        <v>166303.02921980195</v>
      </c>
      <c r="E16" s="26">
        <f>THG!E26</f>
        <v>172167.73152756793</v>
      </c>
      <c r="F16" s="26">
        <f>THG!F26</f>
        <v>176492.77057747304</v>
      </c>
      <c r="G16" s="26">
        <f>THG!G26</f>
        <v>172463.07414861329</v>
      </c>
      <c r="H16" s="26">
        <f>THG!H26</f>
        <v>176122.31755180564</v>
      </c>
      <c r="I16" s="26">
        <f>THG!I26</f>
        <v>175706.24113057725</v>
      </c>
      <c r="J16" s="26">
        <f>THG!J26</f>
        <v>176120.78921599779</v>
      </c>
      <c r="K16" s="26">
        <f>THG!K26</f>
        <v>179396.34589714115</v>
      </c>
      <c r="L16" s="26">
        <f>THG!L26</f>
        <v>184529.48271860031</v>
      </c>
      <c r="M16" s="26">
        <f>THG!M26</f>
        <v>180586.21277615492</v>
      </c>
      <c r="N16" s="26">
        <f>THG!N26</f>
        <v>176693.59539978448</v>
      </c>
      <c r="O16" s="26">
        <f>THG!O26</f>
        <v>174183.1324274303</v>
      </c>
      <c r="P16" s="26">
        <f>THG!P26</f>
        <v>165215.6877255592</v>
      </c>
      <c r="Q16" s="26">
        <f>THG!Q26</f>
        <v>159629.15511131907</v>
      </c>
      <c r="R16" s="26">
        <f>THG!R26</f>
        <v>155559.13707688075</v>
      </c>
      <c r="S16" s="26">
        <f>THG!S26</f>
        <v>160277.36259606248</v>
      </c>
      <c r="T16" s="26">
        <f>THG!T26</f>
        <v>152438.24379715</v>
      </c>
      <c r="U16" s="26">
        <f>THG!U26</f>
        <v>157361.9410532093</v>
      </c>
      <c r="V16" s="26">
        <f>THG!V26</f>
        <v>151980.4175737414</v>
      </c>
      <c r="W16" s="26">
        <f>THG!W26</f>
        <v>150448.03738609026</v>
      </c>
      <c r="X16" s="26">
        <f>THG!X26</f>
        <v>152304.80216643753</v>
      </c>
      <c r="Y16" s="26">
        <f>THG!Y26</f>
        <v>150638.48257244681</v>
      </c>
      <c r="Z16" s="26">
        <f>THG!Z26</f>
        <v>154679.59854454809</v>
      </c>
      <c r="AA16" s="26">
        <f>THG!AA26</f>
        <v>153849.91630543108</v>
      </c>
      <c r="AB16" s="26">
        <f>THG!AB26</f>
        <v>161678.5006892035</v>
      </c>
      <c r="AC16" s="26">
        <f>THG!AC26</f>
        <v>163803.48932129444</v>
      </c>
      <c r="AD16" s="26">
        <f>THG!AD26</f>
        <v>165176.19340534689</v>
      </c>
      <c r="AE16" s="26">
        <f>THG!AE26</f>
        <v>165380.40341397893</v>
      </c>
      <c r="AF16" s="26">
        <f>THG!AF26</f>
        <v>164323.71733085901</v>
      </c>
      <c r="AG16" s="162">
        <f>THG!AG26</f>
        <v>146385.47307629761</v>
      </c>
      <c r="AH16" s="162">
        <f>THG!AH26</f>
        <v>144400.47003687554</v>
      </c>
      <c r="AI16" s="162">
        <f>THG!AI26</f>
        <v>147283.28038136248</v>
      </c>
      <c r="AJ16" s="162">
        <f>THG!AJ26</f>
        <v>145519.73743310908</v>
      </c>
      <c r="AL16" s="121">
        <f t="shared" si="2"/>
        <v>-1763.5429482533946</v>
      </c>
      <c r="AM16" s="119">
        <f t="shared" si="3"/>
        <v>-1.1973816333306964E-2</v>
      </c>
    </row>
    <row r="17" spans="2:39" s="10" customFormat="1" ht="18.75" customHeight="1">
      <c r="B17" s="6" t="s">
        <v>14</v>
      </c>
      <c r="C17" s="25">
        <f>THG!C32</f>
        <v>83214.353923240647</v>
      </c>
      <c r="D17" s="25">
        <f>THG!D32</f>
        <v>74528.217991376077</v>
      </c>
      <c r="E17" s="25">
        <f>THG!E32</f>
        <v>72217.176098681521</v>
      </c>
      <c r="F17" s="25">
        <f>THG!F32</f>
        <v>71734.147858968718</v>
      </c>
      <c r="G17" s="25">
        <f>THG!G32</f>
        <v>71852.192087967065</v>
      </c>
      <c r="H17" s="25">
        <f>THG!H32</f>
        <v>71990.078533153108</v>
      </c>
      <c r="I17" s="25">
        <f>THG!I32</f>
        <v>73564.166044947808</v>
      </c>
      <c r="J17" s="25">
        <f>THG!J32</f>
        <v>71230.497170154224</v>
      </c>
      <c r="K17" s="25">
        <f>THG!K32</f>
        <v>71196.392043283908</v>
      </c>
      <c r="L17" s="25">
        <f>THG!L32</f>
        <v>71576.185796718957</v>
      </c>
      <c r="M17" s="25">
        <f>THG!M32</f>
        <v>70047.672720061979</v>
      </c>
      <c r="N17" s="25">
        <f>THG!N32</f>
        <v>70934.426435275571</v>
      </c>
      <c r="O17" s="25">
        <f>THG!O32</f>
        <v>68558.822451700078</v>
      </c>
      <c r="P17" s="25">
        <f>THG!P32</f>
        <v>68015.057078560712</v>
      </c>
      <c r="Q17" s="25">
        <f>THG!Q32</f>
        <v>66250.908342193303</v>
      </c>
      <c r="R17" s="25">
        <f>THG!R32</f>
        <v>65942.493320439316</v>
      </c>
      <c r="S17" s="25">
        <f>THG!S32</f>
        <v>65253.297111687622</v>
      </c>
      <c r="T17" s="25">
        <f>THG!T32</f>
        <v>65066.118373502744</v>
      </c>
      <c r="U17" s="25">
        <f>THG!U32</f>
        <v>65724.733397486023</v>
      </c>
      <c r="V17" s="25">
        <f>THG!V32</f>
        <v>65521.184798993985</v>
      </c>
      <c r="W17" s="25">
        <f>THG!W32</f>
        <v>65812.244879608785</v>
      </c>
      <c r="X17" s="25">
        <f>THG!X32</f>
        <v>66325.189609818161</v>
      </c>
      <c r="Y17" s="25">
        <f>THG!Y32</f>
        <v>66461.151750212026</v>
      </c>
      <c r="Z17" s="25">
        <f>THG!Z32</f>
        <v>67446.154474401075</v>
      </c>
      <c r="AA17" s="25">
        <f>THG!AA32</f>
        <v>68867.054150976503</v>
      </c>
      <c r="AB17" s="25">
        <f>THG!AB32</f>
        <v>68815.26577460322</v>
      </c>
      <c r="AC17" s="25">
        <f>THG!AC32</f>
        <v>68443.733218658119</v>
      </c>
      <c r="AD17" s="25">
        <f>THG!AD32</f>
        <v>67065.166611859066</v>
      </c>
      <c r="AE17" s="25">
        <f>THG!AE32</f>
        <v>66079.323960215028</v>
      </c>
      <c r="AF17" s="25">
        <f>THG!AF32</f>
        <v>64821.822279193919</v>
      </c>
      <c r="AG17" s="161">
        <f>THG!AG32</f>
        <v>64017.749805276755</v>
      </c>
      <c r="AH17" s="161">
        <f>THG!AH32</f>
        <v>62423.300806230109</v>
      </c>
      <c r="AI17" s="161">
        <f>THG!AI32</f>
        <v>61434.104595055207</v>
      </c>
      <c r="AJ17" s="161">
        <f>THG!AJ32</f>
        <v>60304.612207384198</v>
      </c>
      <c r="AL17" s="122">
        <f t="shared" si="2"/>
        <v>-1129.4923876710091</v>
      </c>
      <c r="AM17" s="120">
        <f t="shared" si="3"/>
        <v>-1.8385429316762902E-2</v>
      </c>
    </row>
    <row r="18" spans="2:39" s="10" customFormat="1" ht="18.75" customHeight="1">
      <c r="B18" s="5" t="s">
        <v>15</v>
      </c>
      <c r="C18" s="26">
        <f>THG!C42</f>
        <v>41519.912114751416</v>
      </c>
      <c r="D18" s="26">
        <f>THG!D42</f>
        <v>43067.415051985292</v>
      </c>
      <c r="E18" s="26">
        <f>THG!E42</f>
        <v>43662.905165918295</v>
      </c>
      <c r="F18" s="26">
        <f>THG!F42</f>
        <v>43384.271184315323</v>
      </c>
      <c r="G18" s="26">
        <f>THG!G42</f>
        <v>42306.820498852998</v>
      </c>
      <c r="H18" s="26">
        <f>THG!H42</f>
        <v>41040.977076150797</v>
      </c>
      <c r="I18" s="26">
        <f>THG!I42</f>
        <v>39251.814931068999</v>
      </c>
      <c r="J18" s="26">
        <f>THG!J42</f>
        <v>35952.487367432535</v>
      </c>
      <c r="K18" s="26">
        <f>THG!K42</f>
        <v>33427.563068036194</v>
      </c>
      <c r="L18" s="26">
        <f>THG!L42</f>
        <v>31441.798627334116</v>
      </c>
      <c r="M18" s="26">
        <f>THG!M42</f>
        <v>29567.798625485295</v>
      </c>
      <c r="N18" s="26">
        <f>THG!N42</f>
        <v>27564.718434406859</v>
      </c>
      <c r="O18" s="26">
        <f>THG!O42</f>
        <v>25844.143779141345</v>
      </c>
      <c r="P18" s="26">
        <f>THG!P42</f>
        <v>24058.578593831284</v>
      </c>
      <c r="Q18" s="26">
        <f>THG!Q42</f>
        <v>21485.733463136618</v>
      </c>
      <c r="R18" s="26">
        <f>THG!R42</f>
        <v>19827.437578599543</v>
      </c>
      <c r="S18" s="26">
        <f>THG!S42</f>
        <v>17755.355466907975</v>
      </c>
      <c r="T18" s="26">
        <f>THG!T42</f>
        <v>16234.070325482531</v>
      </c>
      <c r="U18" s="26">
        <f>THG!U42</f>
        <v>14836.772466430437</v>
      </c>
      <c r="V18" s="26">
        <f>THG!V42</f>
        <v>13443.179711153402</v>
      </c>
      <c r="W18" s="26">
        <f>THG!W42</f>
        <v>12189.834586127696</v>
      </c>
      <c r="X18" s="26">
        <f>THG!X42</f>
        <v>11307.302215102902</v>
      </c>
      <c r="Y18" s="26">
        <f>THG!Y42</f>
        <v>10481.547300875869</v>
      </c>
      <c r="Z18" s="26">
        <f>THG!Z42</f>
        <v>9685.9322005636895</v>
      </c>
      <c r="AA18" s="26">
        <f>THG!AA42</f>
        <v>9060.5980759625181</v>
      </c>
      <c r="AB18" s="26">
        <f>THG!AB42</f>
        <v>8441.8273972392071</v>
      </c>
      <c r="AC18" s="26">
        <f>THG!AC42</f>
        <v>7902.7984526404844</v>
      </c>
      <c r="AD18" s="26">
        <f>THG!AD42</f>
        <v>7524.2893886743341</v>
      </c>
      <c r="AE18" s="26">
        <f>THG!AE42</f>
        <v>7129.7761058190154</v>
      </c>
      <c r="AF18" s="26">
        <f>THG!AF42</f>
        <v>6604.8626055132108</v>
      </c>
      <c r="AG18" s="162">
        <f>THG!AG42</f>
        <v>6120.0204610935552</v>
      </c>
      <c r="AH18" s="162">
        <f>THG!AH42</f>
        <v>5803.0890417478313</v>
      </c>
      <c r="AI18" s="162">
        <f>THG!AI42</f>
        <v>5660.4092501395808</v>
      </c>
      <c r="AJ18" s="162">
        <f>THG!AJ42</f>
        <v>5516.3431106247253</v>
      </c>
      <c r="AL18" s="121">
        <f t="shared" si="2"/>
        <v>-144.06613951485542</v>
      </c>
      <c r="AM18" s="119">
        <f t="shared" si="3"/>
        <v>-2.545154124877147E-2</v>
      </c>
    </row>
    <row r="19" spans="2:39" ht="14.25" customHeight="1">
      <c r="B19" s="7"/>
      <c r="AG19" s="148"/>
      <c r="AH19" s="148"/>
    </row>
    <row r="20" spans="2:39" ht="18.75" customHeight="1">
      <c r="B20" s="1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</row>
    <row r="21" spans="2:39" ht="65.25" customHeight="1">
      <c r="B21" s="123" t="s">
        <v>108</v>
      </c>
      <c r="C21" s="23"/>
      <c r="D21" s="2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176"/>
      <c r="AJ21" s="176" t="s">
        <v>107</v>
      </c>
    </row>
    <row r="22" spans="2:39">
      <c r="B22" s="4" t="s">
        <v>75</v>
      </c>
      <c r="C22" s="8">
        <v>32874</v>
      </c>
      <c r="D22" s="8">
        <v>33239</v>
      </c>
      <c r="E22" s="8">
        <v>33604</v>
      </c>
      <c r="F22" s="8">
        <v>33970</v>
      </c>
      <c r="G22" s="8">
        <v>34335</v>
      </c>
      <c r="H22" s="8">
        <v>34700</v>
      </c>
      <c r="I22" s="8">
        <v>35065</v>
      </c>
      <c r="J22" s="8">
        <v>35431</v>
      </c>
      <c r="K22" s="8">
        <v>35796</v>
      </c>
      <c r="L22" s="8">
        <v>36161</v>
      </c>
      <c r="M22" s="8">
        <v>36526</v>
      </c>
      <c r="N22" s="8">
        <v>36892</v>
      </c>
      <c r="O22" s="8">
        <v>37257</v>
      </c>
      <c r="P22" s="8">
        <v>37622</v>
      </c>
      <c r="Q22" s="8">
        <v>37987</v>
      </c>
      <c r="R22" s="8">
        <v>38353</v>
      </c>
      <c r="S22" s="8">
        <v>38718</v>
      </c>
      <c r="T22" s="8">
        <v>39083</v>
      </c>
      <c r="U22" s="8">
        <v>39448</v>
      </c>
      <c r="V22" s="8">
        <v>39814</v>
      </c>
      <c r="W22" s="8">
        <v>40179</v>
      </c>
      <c r="X22" s="8">
        <v>40544</v>
      </c>
      <c r="Y22" s="8">
        <v>40909</v>
      </c>
      <c r="Z22" s="8">
        <v>41275</v>
      </c>
      <c r="AA22" s="8">
        <v>41640</v>
      </c>
      <c r="AB22" s="8">
        <v>42005</v>
      </c>
      <c r="AC22" s="8">
        <v>42370</v>
      </c>
      <c r="AD22" s="8">
        <v>42736</v>
      </c>
      <c r="AE22" s="8">
        <v>43101</v>
      </c>
      <c r="AF22" s="8">
        <v>43466</v>
      </c>
      <c r="AG22" s="8">
        <v>43831</v>
      </c>
      <c r="AH22" s="153">
        <v>44198</v>
      </c>
      <c r="AI22" s="153">
        <v>44564</v>
      </c>
      <c r="AJ22" s="153">
        <v>44927</v>
      </c>
    </row>
    <row r="23" spans="2:39">
      <c r="B23" s="6" t="s">
        <v>7</v>
      </c>
      <c r="C23" s="140">
        <f>THG!C9</f>
        <v>474772.20429760229</v>
      </c>
      <c r="D23" s="140">
        <f>THG!D9</f>
        <v>459944.85786209651</v>
      </c>
      <c r="E23" s="140">
        <f>THG!E9</f>
        <v>435675.00832891231</v>
      </c>
      <c r="F23" s="140">
        <f>THG!F9</f>
        <v>425924.88835433446</v>
      </c>
      <c r="G23" s="140">
        <f>THG!G9</f>
        <v>420014.32188879861</v>
      </c>
      <c r="H23" s="140">
        <f>THG!H9</f>
        <v>406935.98222096346</v>
      </c>
      <c r="I23" s="140">
        <f>THG!I9</f>
        <v>412872.03702099313</v>
      </c>
      <c r="J23" s="140">
        <f>THG!J9</f>
        <v>391009.00717464316</v>
      </c>
      <c r="K23" s="140">
        <f>THG!K9</f>
        <v>390959.46891286829</v>
      </c>
      <c r="L23" s="140">
        <f>THG!L9</f>
        <v>379987.86227903963</v>
      </c>
      <c r="M23" s="140">
        <f>THG!M9</f>
        <v>390843.6777012223</v>
      </c>
      <c r="N23" s="140">
        <f>THG!N9</f>
        <v>400841.3157883737</v>
      </c>
      <c r="O23" s="140">
        <f>THG!O9</f>
        <v>400956.39254076837</v>
      </c>
      <c r="P23" s="140">
        <f>THG!P9</f>
        <v>415673.34324863908</v>
      </c>
      <c r="Q23" s="140">
        <f>THG!Q9</f>
        <v>410413.93532674602</v>
      </c>
      <c r="R23" s="140">
        <f>THG!R9</f>
        <v>401133.06679755863</v>
      </c>
      <c r="S23" s="140">
        <f>THG!S9</f>
        <v>401933.97514699976</v>
      </c>
      <c r="T23" s="140">
        <f>THG!T9</f>
        <v>404866.70431656815</v>
      </c>
      <c r="U23" s="140">
        <f>THG!U9</f>
        <v>386264.93549749482</v>
      </c>
      <c r="V23" s="140">
        <f>THG!V9</f>
        <v>360210.68139936094</v>
      </c>
      <c r="W23" s="140">
        <f>THG!W9</f>
        <v>371264.98191710626</v>
      </c>
      <c r="X23" s="140">
        <f>THG!X9</f>
        <v>366502.55547433603</v>
      </c>
      <c r="Y23" s="140">
        <f>THG!Y9</f>
        <v>378475.74244147755</v>
      </c>
      <c r="Z23" s="140">
        <f>THG!Z9</f>
        <v>382232.37582395616</v>
      </c>
      <c r="AA23" s="140">
        <f>THG!AA9</f>
        <v>361460.21790185373</v>
      </c>
      <c r="AB23" s="140">
        <f>THG!AB9</f>
        <v>349259.54881792504</v>
      </c>
      <c r="AC23" s="140">
        <f>THG!AC9</f>
        <v>344407.16458016355</v>
      </c>
      <c r="AD23" s="140">
        <f>THG!AD9</f>
        <v>324599.28341566317</v>
      </c>
      <c r="AE23" s="140">
        <f>THG!AE9</f>
        <v>310470.16408489755</v>
      </c>
      <c r="AF23" s="140">
        <f>THG!AF9</f>
        <v>257891.91174551746</v>
      </c>
      <c r="AG23" s="161">
        <f>THG!AG9</f>
        <v>218685.42551348236</v>
      </c>
      <c r="AH23" s="161">
        <f>THG!AH9</f>
        <v>246018.07531847584</v>
      </c>
      <c r="AI23" s="161">
        <f>THG!AI9</f>
        <v>257179.08730201214</v>
      </c>
      <c r="AJ23" s="161"/>
      <c r="AK23" s="10"/>
      <c r="AL23" s="10"/>
    </row>
    <row r="24" spans="2:39">
      <c r="B24" s="18" t="s">
        <v>93</v>
      </c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64">
        <f>SUM(Z25:Z27)</f>
        <v>329460.63848099997</v>
      </c>
      <c r="AA24" s="164">
        <f t="shared" ref="AA24:AG24" si="4">SUM(AA25:AA27)</f>
        <v>308796.9179</v>
      </c>
      <c r="AB24" s="164">
        <f t="shared" si="4"/>
        <v>303306.591931</v>
      </c>
      <c r="AC24" s="164">
        <f t="shared" si="4"/>
        <v>300528.59501600004</v>
      </c>
      <c r="AD24" s="164">
        <f t="shared" si="4"/>
        <v>282703.874817</v>
      </c>
      <c r="AE24" s="164">
        <f t="shared" si="4"/>
        <v>269916.08345999994</v>
      </c>
      <c r="AF24" s="164">
        <f t="shared" si="4"/>
        <v>216589.87099999998</v>
      </c>
      <c r="AG24" s="164">
        <f t="shared" si="4"/>
        <v>182627.32513999997</v>
      </c>
      <c r="AH24" s="164">
        <f>SUM(AH25:AH27)</f>
        <v>208887.07324900001</v>
      </c>
      <c r="AI24" s="164">
        <f>SUM(AI25:AI27)</f>
        <v>221119.81700000001</v>
      </c>
      <c r="AJ24" s="164"/>
    </row>
    <row r="25" spans="2:39" s="148" customFormat="1" outlineLevel="1">
      <c r="B25" s="18" t="s">
        <v>99</v>
      </c>
      <c r="C25" s="164"/>
      <c r="D25" s="164" t="s">
        <v>132</v>
      </c>
      <c r="E25" s="164" t="s">
        <v>133</v>
      </c>
      <c r="F25" s="164" t="s">
        <v>134</v>
      </c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>
        <v>325977.82797099999</v>
      </c>
      <c r="AA25" s="164">
        <v>305660.31480400002</v>
      </c>
      <c r="AB25" s="164">
        <v>300220.06173700001</v>
      </c>
      <c r="AC25" s="164">
        <v>297828.32599300001</v>
      </c>
      <c r="AD25" s="164">
        <v>279910.52313400002</v>
      </c>
      <c r="AE25" s="164">
        <v>266974.82586099993</v>
      </c>
      <c r="AF25" s="164">
        <v>213738.21699999998</v>
      </c>
      <c r="AG25" s="164">
        <v>181619.81287799997</v>
      </c>
      <c r="AH25" s="164">
        <v>207765.493025</v>
      </c>
      <c r="AI25" s="164">
        <v>219430.28200000001</v>
      </c>
      <c r="AJ25" s="164"/>
    </row>
    <row r="26" spans="2:39" s="148" customFormat="1" outlineLevel="1">
      <c r="B26" s="18" t="s">
        <v>100</v>
      </c>
      <c r="C26" s="164"/>
      <c r="D26" s="164" t="s">
        <v>132</v>
      </c>
      <c r="E26" s="164" t="s">
        <v>133</v>
      </c>
      <c r="F26" s="164" t="s">
        <v>135</v>
      </c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>
        <v>3165.9235099999992</v>
      </c>
      <c r="AA26" s="164">
        <v>2849.981096</v>
      </c>
      <c r="AB26" s="164">
        <v>2792.796194</v>
      </c>
      <c r="AC26" s="164">
        <v>2462.906023</v>
      </c>
      <c r="AD26" s="164">
        <v>2595.501683</v>
      </c>
      <c r="AE26" s="164">
        <v>2503.6565989999999</v>
      </c>
      <c r="AF26" s="164">
        <v>2406.35</v>
      </c>
      <c r="AG26" s="164">
        <v>769.25314200000014</v>
      </c>
      <c r="AH26" s="164">
        <v>808.95683399999996</v>
      </c>
      <c r="AI26" s="164">
        <v>1240.702</v>
      </c>
      <c r="AJ26" s="164"/>
    </row>
    <row r="27" spans="2:39" s="148" customFormat="1" outlineLevel="1">
      <c r="B27" s="18" t="s">
        <v>101</v>
      </c>
      <c r="C27" s="164"/>
      <c r="D27" s="164" t="s">
        <v>132</v>
      </c>
      <c r="E27" s="164" t="s">
        <v>133</v>
      </c>
      <c r="F27" s="164" t="s">
        <v>136</v>
      </c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>
        <v>316.887</v>
      </c>
      <c r="AA27" s="164">
        <v>286.62200000000001</v>
      </c>
      <c r="AB27" s="164">
        <v>293.73399999999998</v>
      </c>
      <c r="AC27" s="164">
        <v>237.363</v>
      </c>
      <c r="AD27" s="164">
        <v>197.85</v>
      </c>
      <c r="AE27" s="164">
        <v>437.601</v>
      </c>
      <c r="AF27" s="164">
        <v>445.30399999999997</v>
      </c>
      <c r="AG27" s="164">
        <v>238.25912</v>
      </c>
      <c r="AH27" s="164">
        <v>312.62338999999997</v>
      </c>
      <c r="AI27" s="164">
        <v>448.83300000000003</v>
      </c>
      <c r="AJ27" s="164"/>
    </row>
    <row r="28" spans="2:39">
      <c r="B28" s="89" t="s">
        <v>94</v>
      </c>
      <c r="C28" s="142"/>
      <c r="D28" s="142"/>
      <c r="E28" s="142"/>
      <c r="F28" s="142"/>
      <c r="G28" s="142"/>
      <c r="H28" s="142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>
        <f t="shared" ref="Z28" si="5">Z23-Z24</f>
        <v>52771.737342956185</v>
      </c>
      <c r="AA28" s="163">
        <f t="shared" ref="AA28:AF28" si="6">AA23-AA24</f>
        <v>52663.300001853728</v>
      </c>
      <c r="AB28" s="163">
        <f t="shared" si="6"/>
        <v>45952.956886925036</v>
      </c>
      <c r="AC28" s="163">
        <f t="shared" si="6"/>
        <v>43878.56956416351</v>
      </c>
      <c r="AD28" s="163">
        <f t="shared" si="6"/>
        <v>41895.408598663169</v>
      </c>
      <c r="AE28" s="163">
        <f t="shared" si="6"/>
        <v>40554.080624897615</v>
      </c>
      <c r="AF28" s="163">
        <f t="shared" si="6"/>
        <v>41302.040745517472</v>
      </c>
      <c r="AG28" s="163">
        <f>AG23-AG24</f>
        <v>36058.10037348239</v>
      </c>
      <c r="AH28" s="163">
        <f>AH23-AH24</f>
        <v>37131.002069475828</v>
      </c>
      <c r="AI28" s="163">
        <f>AI23-AI24</f>
        <v>36059.270302012126</v>
      </c>
      <c r="AJ28" s="163"/>
    </row>
    <row r="29" spans="2:39">
      <c r="B29" s="144" t="s">
        <v>95</v>
      </c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45"/>
      <c r="X29" s="145"/>
      <c r="Y29" s="145"/>
      <c r="Z29" s="146">
        <f t="shared" ref="Z29" si="7">Z24/Z23</f>
        <v>0.86193807568184355</v>
      </c>
      <c r="AA29" s="146">
        <f t="shared" ref="AA29:AG29" si="8">AA24/AA23</f>
        <v>0.85430402187121668</v>
      </c>
      <c r="AB29" s="146">
        <f t="shared" si="8"/>
        <v>0.86842748597009412</v>
      </c>
      <c r="AC29" s="146">
        <f t="shared" si="8"/>
        <v>0.87259681540698486</v>
      </c>
      <c r="AD29" s="146">
        <f t="shared" si="8"/>
        <v>0.87093191285633764</v>
      </c>
      <c r="AE29" s="146">
        <f t="shared" si="8"/>
        <v>0.86937849327831651</v>
      </c>
      <c r="AF29" s="146">
        <f t="shared" si="8"/>
        <v>0.83984747537846982</v>
      </c>
      <c r="AG29" s="146">
        <f t="shared" si="8"/>
        <v>0.83511429584840191</v>
      </c>
      <c r="AH29" s="146">
        <f t="shared" ref="AH29:AI29" si="9">AH24/AH23</f>
        <v>0.84907205691529408</v>
      </c>
      <c r="AI29" s="146">
        <f t="shared" si="9"/>
        <v>0.85978925938224993</v>
      </c>
      <c r="AJ29" s="146"/>
      <c r="AK29" s="29"/>
      <c r="AL29" s="29"/>
    </row>
    <row r="30" spans="2:39">
      <c r="B30" s="6" t="s">
        <v>8</v>
      </c>
      <c r="C30" s="140">
        <f>THG!C14</f>
        <v>277758.17378197238</v>
      </c>
      <c r="D30" s="140">
        <f>THG!D14</f>
        <v>252375.16954351342</v>
      </c>
      <c r="E30" s="140">
        <f>THG!E14</f>
        <v>241059.25493739932</v>
      </c>
      <c r="F30" s="140">
        <f>THG!F14</f>
        <v>231337.86636549424</v>
      </c>
      <c r="G30" s="140">
        <f>THG!G14</f>
        <v>234895.75011403396</v>
      </c>
      <c r="H30" s="140">
        <f>THG!H14</f>
        <v>236795.06309478873</v>
      </c>
      <c r="I30" s="140">
        <f>THG!I14</f>
        <v>225578.77020300779</v>
      </c>
      <c r="J30" s="140">
        <f>THG!J14</f>
        <v>230137.04638192803</v>
      </c>
      <c r="K30" s="140">
        <f>THG!K14</f>
        <v>213144.77702527746</v>
      </c>
      <c r="L30" s="140">
        <f>THG!L14</f>
        <v>203032.12815949356</v>
      </c>
      <c r="M30" s="140">
        <f>THG!M14</f>
        <v>202598.08764985594</v>
      </c>
      <c r="N30" s="140">
        <f>THG!N14</f>
        <v>191976.00543870442</v>
      </c>
      <c r="O30" s="140">
        <f>THG!O14</f>
        <v>189735.52205205426</v>
      </c>
      <c r="P30" s="140">
        <f>THG!P14</f>
        <v>190358.9358222372</v>
      </c>
      <c r="Q30" s="140">
        <f>THG!Q14</f>
        <v>190221.47201926098</v>
      </c>
      <c r="R30" s="140">
        <f>THG!R14</f>
        <v>187729.20886333165</v>
      </c>
      <c r="S30" s="140">
        <f>THG!S14</f>
        <v>192031.66295333518</v>
      </c>
      <c r="T30" s="140">
        <f>THG!T14</f>
        <v>200089.69642406062</v>
      </c>
      <c r="U30" s="140">
        <f>THG!U14</f>
        <v>197161.68082380679</v>
      </c>
      <c r="V30" s="140">
        <f>THG!V14</f>
        <v>171476.40857256085</v>
      </c>
      <c r="W30" s="140">
        <f>THG!W14</f>
        <v>185268.14025801091</v>
      </c>
      <c r="X30" s="140">
        <f>THG!X14</f>
        <v>183209.89578026478</v>
      </c>
      <c r="Y30" s="140">
        <f>THG!Y14</f>
        <v>178066.39683773511</v>
      </c>
      <c r="Z30" s="140">
        <f>THG!Z14</f>
        <v>178308.20067735648</v>
      </c>
      <c r="AA30" s="161">
        <f>THG!AA14</f>
        <v>177347.36893333541</v>
      </c>
      <c r="AB30" s="161">
        <f>THG!AB14</f>
        <v>184924.13095053966</v>
      </c>
      <c r="AC30" s="161">
        <f>THG!AC14</f>
        <v>188602.36907126583</v>
      </c>
      <c r="AD30" s="161">
        <f>THG!AD14</f>
        <v>194293.08995749542</v>
      </c>
      <c r="AE30" s="161">
        <f>THG!AE14</f>
        <v>186471.39915383971</v>
      </c>
      <c r="AF30" s="161">
        <f>THG!AF14</f>
        <v>180759.77840321625</v>
      </c>
      <c r="AG30" s="161">
        <f>THG!AG14</f>
        <v>173994.42267453141</v>
      </c>
      <c r="AH30" s="161">
        <f>THG!AH14</f>
        <v>181600.42697293279</v>
      </c>
      <c r="AI30" s="161">
        <f>THG!AI14</f>
        <v>167864.54749595784</v>
      </c>
      <c r="AJ30" s="161"/>
      <c r="AK30" s="10"/>
      <c r="AL30" s="10"/>
    </row>
    <row r="31" spans="2:39">
      <c r="B31" s="18" t="s">
        <v>93</v>
      </c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64">
        <f>SUM(Z32:Z33)</f>
        <v>150783.18197599999</v>
      </c>
      <c r="AA31" s="164">
        <f t="shared" ref="AA31:AG31" si="10">SUM(AA32:AA33)</f>
        <v>151663.638966</v>
      </c>
      <c r="AB31" s="164">
        <f t="shared" si="10"/>
        <v>151484.50023099998</v>
      </c>
      <c r="AC31" s="164">
        <f t="shared" si="10"/>
        <v>151705.101192</v>
      </c>
      <c r="AD31" s="164">
        <f t="shared" si="10"/>
        <v>154330.41073100001</v>
      </c>
      <c r="AE31" s="164">
        <f t="shared" si="10"/>
        <v>152375.75842299999</v>
      </c>
      <c r="AF31" s="164">
        <f t="shared" si="10"/>
        <v>146173.88799999998</v>
      </c>
      <c r="AG31" s="164">
        <f t="shared" si="10"/>
        <v>137125.52484500001</v>
      </c>
      <c r="AH31" s="164">
        <f t="shared" ref="AH31:AI31" si="11">SUM(AH32:AH33)</f>
        <v>145748.69454200001</v>
      </c>
      <c r="AI31" s="164">
        <f t="shared" si="11"/>
        <v>132428.63200000001</v>
      </c>
      <c r="AJ31" s="164"/>
    </row>
    <row r="32" spans="2:39" s="148" customFormat="1" outlineLevel="1">
      <c r="B32" s="18" t="s">
        <v>102</v>
      </c>
      <c r="C32" s="164"/>
      <c r="D32" s="164" t="s">
        <v>132</v>
      </c>
      <c r="E32" s="164" t="s">
        <v>133</v>
      </c>
      <c r="F32" s="164" t="s">
        <v>137</v>
      </c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>
        <v>98667.777323999995</v>
      </c>
      <c r="AA32" s="164">
        <v>100186.585347</v>
      </c>
      <c r="AB32" s="164">
        <v>99280.891518999997</v>
      </c>
      <c r="AC32" s="164">
        <v>100064.528158</v>
      </c>
      <c r="AD32" s="164">
        <v>100561.13883500001</v>
      </c>
      <c r="AE32" s="164">
        <v>98509.999935999993</v>
      </c>
      <c r="AF32" s="164">
        <v>94960.52399999999</v>
      </c>
      <c r="AG32" s="164">
        <v>89497.544599999994</v>
      </c>
      <c r="AH32" s="164">
        <v>95835.886171000006</v>
      </c>
      <c r="AI32" s="164">
        <v>86193.278000000006</v>
      </c>
      <c r="AJ32" s="164"/>
    </row>
    <row r="33" spans="2:38" s="148" customFormat="1" outlineLevel="1">
      <c r="B33" s="18" t="s">
        <v>103</v>
      </c>
      <c r="C33" s="164"/>
      <c r="D33" s="164" t="s">
        <v>132</v>
      </c>
      <c r="E33" s="164" t="s">
        <v>133</v>
      </c>
      <c r="F33" s="164" t="s">
        <v>141</v>
      </c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>
        <v>52115.404651999997</v>
      </c>
      <c r="AA33" s="164">
        <v>51477.053618999998</v>
      </c>
      <c r="AB33" s="164">
        <v>52203.608711999979</v>
      </c>
      <c r="AC33" s="164">
        <v>51640.573034000008</v>
      </c>
      <c r="AD33" s="164">
        <v>53769.271895999998</v>
      </c>
      <c r="AE33" s="164">
        <v>53865.758486999999</v>
      </c>
      <c r="AF33" s="164">
        <v>51213.364000000001</v>
      </c>
      <c r="AG33" s="164">
        <v>47627.980244999999</v>
      </c>
      <c r="AH33" s="164">
        <v>49912.808370999999</v>
      </c>
      <c r="AI33" s="164">
        <v>46235.353999999999</v>
      </c>
      <c r="AJ33" s="164"/>
    </row>
    <row r="34" spans="2:38">
      <c r="B34" s="89" t="s">
        <v>94</v>
      </c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>
        <f t="shared" ref="Z34" si="12">Z30-Z31</f>
        <v>27525.018701356486</v>
      </c>
      <c r="AA34" s="163">
        <f t="shared" ref="AA34:AG34" si="13">AA30-AA31</f>
        <v>25683.729967335414</v>
      </c>
      <c r="AB34" s="163">
        <f t="shared" si="13"/>
        <v>33439.63071953968</v>
      </c>
      <c r="AC34" s="163">
        <f t="shared" si="13"/>
        <v>36897.267879265826</v>
      </c>
      <c r="AD34" s="163">
        <f t="shared" si="13"/>
        <v>39962.679226495413</v>
      </c>
      <c r="AE34" s="163">
        <f t="shared" si="13"/>
        <v>34095.640730839717</v>
      </c>
      <c r="AF34" s="163">
        <f t="shared" si="13"/>
        <v>34585.890403216268</v>
      </c>
      <c r="AG34" s="163">
        <f t="shared" si="13"/>
        <v>36868.897829531401</v>
      </c>
      <c r="AH34" s="163">
        <f t="shared" ref="AH34:AI34" si="14">AH30-AH31</f>
        <v>35851.732430932781</v>
      </c>
      <c r="AI34" s="163">
        <f t="shared" si="14"/>
        <v>35435.91549595783</v>
      </c>
      <c r="AJ34" s="163"/>
    </row>
    <row r="35" spans="2:38">
      <c r="B35" s="144" t="s">
        <v>95</v>
      </c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6">
        <f t="shared" ref="Z35" si="15">Z31/Z30</f>
        <v>0.84563234558593181</v>
      </c>
      <c r="AA35" s="146">
        <f t="shared" ref="AA35:AG35" si="16">AA31/AA30</f>
        <v>0.85517839863195333</v>
      </c>
      <c r="AB35" s="146">
        <f t="shared" si="16"/>
        <v>0.81917108087703527</v>
      </c>
      <c r="AC35" s="146">
        <f t="shared" si="16"/>
        <v>0.80436476985438221</v>
      </c>
      <c r="AD35" s="146">
        <f t="shared" si="16"/>
        <v>0.79431754760172968</v>
      </c>
      <c r="AE35" s="146">
        <f t="shared" si="16"/>
        <v>0.81715351048172991</v>
      </c>
      <c r="AF35" s="146">
        <f t="shared" si="16"/>
        <v>0.80866379285956858</v>
      </c>
      <c r="AG35" s="146">
        <f t="shared" si="16"/>
        <v>0.78810299052805144</v>
      </c>
      <c r="AH35" s="146">
        <f t="shared" ref="AH35:AI35" si="17">AH31/AH30</f>
        <v>0.8025790300797232</v>
      </c>
      <c r="AI35" s="146">
        <f t="shared" si="17"/>
        <v>0.78890173044542877</v>
      </c>
      <c r="AJ35" s="146"/>
      <c r="AK35" s="29"/>
      <c r="AL35" s="29"/>
    </row>
    <row r="36" spans="2:38">
      <c r="B36" s="6" t="s">
        <v>9</v>
      </c>
      <c r="C36" s="140">
        <f>THG!C21</f>
        <v>210038.39500964139</v>
      </c>
      <c r="D36" s="140">
        <f>THG!D21</f>
        <v>208432.10842708719</v>
      </c>
      <c r="E36" s="140">
        <f>THG!E21</f>
        <v>190275.92066639283</v>
      </c>
      <c r="F36" s="140">
        <f>THG!F21</f>
        <v>197004.69390040362</v>
      </c>
      <c r="G36" s="140">
        <f>THG!G21</f>
        <v>186223.36949533533</v>
      </c>
      <c r="H36" s="140">
        <f>THG!H21</f>
        <v>187713.45158014985</v>
      </c>
      <c r="I36" s="140">
        <f>THG!I21</f>
        <v>210886.76286370921</v>
      </c>
      <c r="J36" s="140">
        <f>THG!J21</f>
        <v>197656.1344516158</v>
      </c>
      <c r="K36" s="140">
        <f>THG!K21</f>
        <v>189511.81426999238</v>
      </c>
      <c r="L36" s="140">
        <f>THG!L21</f>
        <v>172831.55363589106</v>
      </c>
      <c r="M36" s="140">
        <f>THG!M21</f>
        <v>166789.54295803956</v>
      </c>
      <c r="N36" s="140">
        <f>THG!N21</f>
        <v>187079.52214722181</v>
      </c>
      <c r="O36" s="140">
        <f>THG!O21</f>
        <v>174080.8932375185</v>
      </c>
      <c r="P36" s="140">
        <f>THG!P21</f>
        <v>161403.37418174362</v>
      </c>
      <c r="Q36" s="140">
        <f>THG!Q21</f>
        <v>153223.72558321309</v>
      </c>
      <c r="R36" s="140">
        <f>THG!R21</f>
        <v>157330.30331130297</v>
      </c>
      <c r="S36" s="140">
        <f>THG!S21</f>
        <v>163746.7064270649</v>
      </c>
      <c r="T36" s="140">
        <f>THG!T21</f>
        <v>122054.3391313773</v>
      </c>
      <c r="U36" s="140">
        <f>THG!U21</f>
        <v>147249.19982231761</v>
      </c>
      <c r="V36" s="140">
        <f>THG!V21</f>
        <v>137170.66475658808</v>
      </c>
      <c r="W36" s="140">
        <f>THG!W21</f>
        <v>142928.51365286132</v>
      </c>
      <c r="X36" s="140">
        <f>THG!X21</f>
        <v>124658.43921430061</v>
      </c>
      <c r="Y36" s="140">
        <f>THG!Y21</f>
        <v>130374.42588095729</v>
      </c>
      <c r="Z36" s="140">
        <f>THG!Z21</f>
        <v>139122.19253354851</v>
      </c>
      <c r="AA36" s="161">
        <f>THG!AA21</f>
        <v>120301.90849155995</v>
      </c>
      <c r="AB36" s="161">
        <f>THG!AB21</f>
        <v>126264.55671364519</v>
      </c>
      <c r="AC36" s="161">
        <f>THG!AC21</f>
        <v>121550.34033853188</v>
      </c>
      <c r="AD36" s="161">
        <f>THG!AD21</f>
        <v>121183.8847713045</v>
      </c>
      <c r="AE36" s="161">
        <f>THG!AE21</f>
        <v>116164.27495782934</v>
      </c>
      <c r="AF36" s="161">
        <f>THG!AF21</f>
        <v>122357.37472159049</v>
      </c>
      <c r="AG36" s="161">
        <f>THG!AG21</f>
        <v>122551.70518132397</v>
      </c>
      <c r="AH36" s="161">
        <f>THG!AH21</f>
        <v>119354.6424065769</v>
      </c>
      <c r="AI36" s="161">
        <f>THG!AI21</f>
        <v>110543.5730421372</v>
      </c>
      <c r="AJ36" s="161"/>
      <c r="AK36" s="10"/>
      <c r="AL36" s="10"/>
    </row>
    <row r="37" spans="2:38">
      <c r="B37" s="18" t="s">
        <v>93</v>
      </c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64">
        <f>SUM(Z38:Z40)</f>
        <v>585.24799999999993</v>
      </c>
      <c r="AA37" s="164">
        <f t="shared" ref="AA37:AG37" si="18">SUM(AA38:AA40)</f>
        <v>516.18100000000004</v>
      </c>
      <c r="AB37" s="164">
        <f t="shared" si="18"/>
        <v>530.94799999999998</v>
      </c>
      <c r="AC37" s="164">
        <f t="shared" si="18"/>
        <v>544.428</v>
      </c>
      <c r="AD37" s="164">
        <f t="shared" si="18"/>
        <v>558.57999999999993</v>
      </c>
      <c r="AE37" s="164">
        <f t="shared" si="18"/>
        <v>528.82099999999991</v>
      </c>
      <c r="AF37" s="164">
        <f t="shared" si="18"/>
        <v>546.12099999999998</v>
      </c>
      <c r="AG37" s="164">
        <f t="shared" si="18"/>
        <v>518.31381999999996</v>
      </c>
      <c r="AH37" s="164">
        <f t="shared" ref="AH37:AI37" si="19">SUM(AH38:AH40)</f>
        <v>580.25822400000004</v>
      </c>
      <c r="AI37" s="164">
        <f t="shared" si="19"/>
        <v>540.47900000000004</v>
      </c>
      <c r="AJ37" s="164"/>
    </row>
    <row r="38" spans="2:38" s="148" customFormat="1" outlineLevel="1">
      <c r="B38" s="18" t="s">
        <v>104</v>
      </c>
      <c r="C38" s="164"/>
      <c r="D38" s="164" t="s">
        <v>132</v>
      </c>
      <c r="E38" s="164" t="s">
        <v>133</v>
      </c>
      <c r="F38" s="164" t="s">
        <v>138</v>
      </c>
      <c r="G38" s="164"/>
      <c r="H38" s="16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>
        <v>503.65499999999997</v>
      </c>
      <c r="AA38" s="164">
        <v>447.67099999999999</v>
      </c>
      <c r="AB38" s="164">
        <v>454.697</v>
      </c>
      <c r="AC38" s="164">
        <v>467.096</v>
      </c>
      <c r="AD38" s="164">
        <v>483.88499999999999</v>
      </c>
      <c r="AE38" s="164">
        <v>457.34</v>
      </c>
      <c r="AF38" s="164">
        <v>462.75899999999996</v>
      </c>
      <c r="AG38" s="164">
        <v>439.67854599999998</v>
      </c>
      <c r="AH38" s="164">
        <v>488.82311900000002</v>
      </c>
      <c r="AI38" s="164">
        <v>451.7</v>
      </c>
      <c r="AJ38" s="164"/>
    </row>
    <row r="39" spans="2:38" s="148" customFormat="1" outlineLevel="1">
      <c r="B39" s="18" t="s">
        <v>105</v>
      </c>
      <c r="C39" s="164"/>
      <c r="D39" s="164" t="s">
        <v>132</v>
      </c>
      <c r="E39" s="164" t="s">
        <v>133</v>
      </c>
      <c r="F39" s="164" t="s">
        <v>139</v>
      </c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>
        <v>0</v>
      </c>
      <c r="AA39" s="164">
        <v>0</v>
      </c>
      <c r="AB39" s="164">
        <v>0</v>
      </c>
      <c r="AC39" s="164">
        <v>0</v>
      </c>
      <c r="AD39" s="164">
        <v>0</v>
      </c>
      <c r="AE39" s="164">
        <v>0</v>
      </c>
      <c r="AF39" s="164">
        <v>0</v>
      </c>
      <c r="AG39" s="164">
        <v>0</v>
      </c>
      <c r="AH39" s="164">
        <v>0</v>
      </c>
      <c r="AI39" s="164">
        <v>0</v>
      </c>
      <c r="AJ39" s="164"/>
    </row>
    <row r="40" spans="2:38" s="148" customFormat="1" outlineLevel="1">
      <c r="B40" s="18" t="s">
        <v>106</v>
      </c>
      <c r="C40" s="164"/>
      <c r="D40" s="164" t="s">
        <v>132</v>
      </c>
      <c r="E40" s="164" t="s">
        <v>133</v>
      </c>
      <c r="F40" s="164" t="s">
        <v>140</v>
      </c>
      <c r="G40" s="164"/>
      <c r="H40" s="164"/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>
        <v>81.592999999999989</v>
      </c>
      <c r="AA40" s="164">
        <v>68.509999999999991</v>
      </c>
      <c r="AB40" s="164">
        <v>76.250999999999991</v>
      </c>
      <c r="AC40" s="164">
        <v>77.331999999999994</v>
      </c>
      <c r="AD40" s="164">
        <v>74.694999999999993</v>
      </c>
      <c r="AE40" s="164">
        <v>71.480999999999995</v>
      </c>
      <c r="AF40" s="164">
        <v>83.361999999999995</v>
      </c>
      <c r="AG40" s="164">
        <v>78.635273999999995</v>
      </c>
      <c r="AH40" s="164">
        <v>91.435104999999993</v>
      </c>
      <c r="AI40" s="164">
        <v>88.778999999999996</v>
      </c>
      <c r="AJ40" s="164"/>
    </row>
    <row r="41" spans="2:38">
      <c r="B41" s="89" t="s">
        <v>94</v>
      </c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>
        <f t="shared" ref="Z41:AG41" si="20">Z36-Z37</f>
        <v>138536.94453354852</v>
      </c>
      <c r="AA41" s="142">
        <f t="shared" si="20"/>
        <v>119785.72749155996</v>
      </c>
      <c r="AB41" s="142">
        <f t="shared" si="20"/>
        <v>125733.60871364518</v>
      </c>
      <c r="AC41" s="142">
        <f t="shared" si="20"/>
        <v>121005.91233853188</v>
      </c>
      <c r="AD41" s="142">
        <f t="shared" si="20"/>
        <v>120625.30477130449</v>
      </c>
      <c r="AE41" s="142">
        <f t="shared" si="20"/>
        <v>115635.45395782935</v>
      </c>
      <c r="AF41" s="142">
        <f t="shared" si="20"/>
        <v>121811.25372159049</v>
      </c>
      <c r="AG41" s="163">
        <f t="shared" si="20"/>
        <v>122033.39136132397</v>
      </c>
      <c r="AH41" s="163">
        <f t="shared" ref="AH41:AI41" si="21">AH36-AH37</f>
        <v>118774.38418257689</v>
      </c>
      <c r="AI41" s="163">
        <f t="shared" si="21"/>
        <v>110003.09404213719</v>
      </c>
      <c r="AJ41" s="163"/>
    </row>
    <row r="42" spans="2:38">
      <c r="B42" s="144" t="s">
        <v>95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6">
        <f t="shared" ref="Z42:AG42" si="22">Z37/Z36</f>
        <v>4.2067192109473892E-3</v>
      </c>
      <c r="AA42" s="146">
        <f t="shared" si="22"/>
        <v>4.2907133101401616E-3</v>
      </c>
      <c r="AB42" s="146">
        <f t="shared" si="22"/>
        <v>4.2050438683607352E-3</v>
      </c>
      <c r="AC42" s="146">
        <f t="shared" si="22"/>
        <v>4.479033118983497E-3</v>
      </c>
      <c r="AD42" s="146">
        <f t="shared" si="22"/>
        <v>4.6093587530564775E-3</v>
      </c>
      <c r="AE42" s="146">
        <f t="shared" si="22"/>
        <v>4.5523548456870731E-3</v>
      </c>
      <c r="AF42" s="146">
        <f t="shared" si="22"/>
        <v>4.4633272104982044E-3</v>
      </c>
      <c r="AG42" s="146">
        <f t="shared" si="22"/>
        <v>4.2293480880834563E-3</v>
      </c>
      <c r="AH42" s="146">
        <f t="shared" ref="AH42:AI42" si="23">AH37/AH36</f>
        <v>4.8616309537703045E-3</v>
      </c>
      <c r="AI42" s="146">
        <f t="shared" si="23"/>
        <v>4.8892846967591623E-3</v>
      </c>
      <c r="AJ42" s="146"/>
      <c r="AK42" s="29"/>
      <c r="AL42" s="29"/>
    </row>
    <row r="43" spans="2:38">
      <c r="B43" s="124" t="s">
        <v>109</v>
      </c>
      <c r="AG43" s="148"/>
      <c r="AH43" s="148"/>
    </row>
  </sheetData>
  <mergeCells count="1">
    <mergeCell ref="AL4:AM4"/>
  </mergeCells>
  <pageMargins left="0.70866141732283472" right="0.70866141732283472" top="0.78740157480314965" bottom="0.78740157480314965" header="1.1811023622047245" footer="1.1811023622047245"/>
  <pageSetup paperSize="9" scale="69" orientation="landscape" r:id="rId1"/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J55"/>
  <sheetViews>
    <sheetView showGridLines="0" zoomScale="70" zoomScaleNormal="70" zoomScalePageLayoutView="15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baseColWidth="10" defaultColWidth="11.42578125" defaultRowHeight="15" outlineLevelCol="1"/>
  <cols>
    <col min="1" max="1" width="5.42578125" style="2" customWidth="1"/>
    <col min="2" max="2" width="62.7109375" style="2" customWidth="1"/>
    <col min="3" max="3" width="10.85546875" style="2" customWidth="1"/>
    <col min="4" max="7" width="10.85546875" style="2" hidden="1" customWidth="1" outlineLevel="1"/>
    <col min="8" max="8" width="10.85546875" style="2" customWidth="1" collapsed="1"/>
    <col min="9" max="12" width="10.85546875" style="2" hidden="1" customWidth="1" outlineLevel="1"/>
    <col min="13" max="13" width="10.85546875" style="2" customWidth="1" collapsed="1"/>
    <col min="14" max="17" width="10.85546875" style="2" hidden="1" customWidth="1" outlineLevel="1"/>
    <col min="18" max="18" width="10.85546875" style="2" customWidth="1" collapsed="1"/>
    <col min="19" max="22" width="10.85546875" style="2" hidden="1" customWidth="1" outlineLevel="1"/>
    <col min="23" max="23" width="10.85546875" style="2" customWidth="1" collapsed="1"/>
    <col min="24" max="27" width="10.85546875" style="2" customWidth="1" outlineLevel="1"/>
    <col min="28" max="28" width="10.85546875" style="2" customWidth="1"/>
    <col min="29" max="32" width="10.85546875" style="2" customWidth="1" outlineLevel="1"/>
    <col min="33" max="33" width="10.85546875" style="148" customWidth="1"/>
    <col min="34" max="35" width="10.85546875" style="87" customWidth="1"/>
    <col min="36" max="36" width="10.85546875" style="148" customWidth="1"/>
    <col min="37" max="16384" width="11.42578125" style="2"/>
  </cols>
  <sheetData>
    <row r="1" spans="2:36"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</row>
    <row r="2" spans="2:36" ht="14.25" customHeight="1">
      <c r="B2" s="1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</row>
    <row r="3" spans="2:36" ht="22.5" customHeight="1">
      <c r="B3" s="3" t="s">
        <v>38</v>
      </c>
      <c r="C3" s="23"/>
      <c r="D3" s="2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2:36">
      <c r="B4" s="4" t="s">
        <v>75</v>
      </c>
      <c r="C4" s="8">
        <v>32874</v>
      </c>
      <c r="D4" s="8">
        <v>33239</v>
      </c>
      <c r="E4" s="8">
        <v>33604</v>
      </c>
      <c r="F4" s="8">
        <v>33970</v>
      </c>
      <c r="G4" s="8">
        <v>34335</v>
      </c>
      <c r="H4" s="8">
        <v>34700</v>
      </c>
      <c r="I4" s="8">
        <v>35065</v>
      </c>
      <c r="J4" s="8">
        <v>35431</v>
      </c>
      <c r="K4" s="8">
        <v>35796</v>
      </c>
      <c r="L4" s="8">
        <v>36161</v>
      </c>
      <c r="M4" s="8">
        <v>36526</v>
      </c>
      <c r="N4" s="8">
        <v>36892</v>
      </c>
      <c r="O4" s="8">
        <v>37257</v>
      </c>
      <c r="P4" s="8">
        <v>37622</v>
      </c>
      <c r="Q4" s="8">
        <v>37987</v>
      </c>
      <c r="R4" s="8">
        <v>38353</v>
      </c>
      <c r="S4" s="8">
        <v>38718</v>
      </c>
      <c r="T4" s="8">
        <v>39083</v>
      </c>
      <c r="U4" s="8">
        <v>39448</v>
      </c>
      <c r="V4" s="8">
        <v>39814</v>
      </c>
      <c r="W4" s="8">
        <v>40179</v>
      </c>
      <c r="X4" s="8">
        <v>40544</v>
      </c>
      <c r="Y4" s="8">
        <v>40909</v>
      </c>
      <c r="Z4" s="8">
        <v>41275</v>
      </c>
      <c r="AA4" s="8">
        <v>41640</v>
      </c>
      <c r="AB4" s="8">
        <v>42005</v>
      </c>
      <c r="AC4" s="8">
        <v>42370</v>
      </c>
      <c r="AD4" s="8">
        <v>42736</v>
      </c>
      <c r="AE4" s="8">
        <v>43101</v>
      </c>
      <c r="AF4" s="8">
        <v>43466</v>
      </c>
      <c r="AG4" s="153">
        <v>43831</v>
      </c>
      <c r="AH4" s="153">
        <v>44197</v>
      </c>
      <c r="AI4" s="153">
        <v>44562</v>
      </c>
      <c r="AJ4" s="153">
        <v>44927</v>
      </c>
    </row>
    <row r="5" spans="2:36" s="10" customFormat="1" ht="18.75" customHeight="1">
      <c r="B5" s="5" t="s">
        <v>20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162"/>
      <c r="AH5" s="141"/>
      <c r="AI5" s="26"/>
      <c r="AJ5" s="162"/>
    </row>
    <row r="6" spans="2:36" s="10" customFormat="1" ht="18.75" customHeight="1">
      <c r="B6" s="24" t="s">
        <v>21</v>
      </c>
      <c r="C6" s="25">
        <f t="shared" ref="C6:AI6" si="0">SUM(C9,C14,C21,C26,C32,C42)</f>
        <v>1250658.1859694612</v>
      </c>
      <c r="D6" s="25">
        <f t="shared" si="0"/>
        <v>1204650.7980958605</v>
      </c>
      <c r="E6" s="25">
        <f t="shared" si="0"/>
        <v>1155057.9967248722</v>
      </c>
      <c r="F6" s="25">
        <f t="shared" si="0"/>
        <v>1145878.6382409893</v>
      </c>
      <c r="G6" s="25">
        <f t="shared" si="0"/>
        <v>1127755.5282336012</v>
      </c>
      <c r="H6" s="25">
        <f t="shared" si="0"/>
        <v>1120597.8700570115</v>
      </c>
      <c r="I6" s="25">
        <f t="shared" si="0"/>
        <v>1137859.7921943043</v>
      </c>
      <c r="J6" s="25">
        <f t="shared" si="0"/>
        <v>1102105.9617617717</v>
      </c>
      <c r="K6" s="25">
        <f t="shared" si="0"/>
        <v>1077636.3612165994</v>
      </c>
      <c r="L6" s="25">
        <f t="shared" si="0"/>
        <v>1043399.0112170776</v>
      </c>
      <c r="M6" s="25">
        <f t="shared" si="0"/>
        <v>1040432.99243082</v>
      </c>
      <c r="N6" s="25">
        <f t="shared" si="0"/>
        <v>1055089.5836437668</v>
      </c>
      <c r="O6" s="25">
        <f t="shared" si="0"/>
        <v>1033358.9064886129</v>
      </c>
      <c r="P6" s="25">
        <f t="shared" si="0"/>
        <v>1024724.9766505711</v>
      </c>
      <c r="Q6" s="25">
        <f t="shared" si="0"/>
        <v>1001224.9298458691</v>
      </c>
      <c r="R6" s="25">
        <f t="shared" si="0"/>
        <v>987521.64694811287</v>
      </c>
      <c r="S6" s="25">
        <f t="shared" si="0"/>
        <v>1000998.3597020579</v>
      </c>
      <c r="T6" s="25">
        <f t="shared" si="0"/>
        <v>960749.17236814136</v>
      </c>
      <c r="U6" s="25">
        <f t="shared" si="0"/>
        <v>968599.26306074497</v>
      </c>
      <c r="V6" s="25">
        <f t="shared" si="0"/>
        <v>899802.53681239858</v>
      </c>
      <c r="W6" s="25">
        <f t="shared" si="0"/>
        <v>927911.75267980515</v>
      </c>
      <c r="X6" s="25">
        <f t="shared" si="0"/>
        <v>904308.18446025997</v>
      </c>
      <c r="Y6" s="25">
        <f t="shared" si="0"/>
        <v>914497.74678370473</v>
      </c>
      <c r="Z6" s="25">
        <f t="shared" si="0"/>
        <v>931474.45425437391</v>
      </c>
      <c r="AA6" s="25">
        <f t="shared" si="0"/>
        <v>890887.06385911908</v>
      </c>
      <c r="AB6" s="25">
        <f t="shared" si="0"/>
        <v>899383.83034315589</v>
      </c>
      <c r="AC6" s="25">
        <f t="shared" si="0"/>
        <v>894709.89498255437</v>
      </c>
      <c r="AD6" s="25">
        <f t="shared" si="0"/>
        <v>879841.90755034355</v>
      </c>
      <c r="AE6" s="25">
        <f t="shared" si="0"/>
        <v>851695.34167657979</v>
      </c>
      <c r="AF6" s="25">
        <f t="shared" si="0"/>
        <v>796759.46708589036</v>
      </c>
      <c r="AG6" s="161">
        <f t="shared" si="0"/>
        <v>731754.79671200563</v>
      </c>
      <c r="AH6" s="140">
        <f t="shared" si="0"/>
        <v>759600.00458283909</v>
      </c>
      <c r="AI6" s="25">
        <f t="shared" si="0"/>
        <v>749965.0020666644</v>
      </c>
      <c r="AJ6" s="161">
        <f t="shared" ref="AJ6" si="1">SUM(AJ9,AJ14,AJ21,AJ26,AJ32,AJ42)</f>
        <v>673953.2490470846</v>
      </c>
    </row>
    <row r="7" spans="2:36" s="10" customFormat="1" ht="18.75" customHeight="1">
      <c r="B7" s="22" t="s">
        <v>22</v>
      </c>
      <c r="C7" s="26">
        <f t="shared" ref="C7:AI7" si="2">SUM(C9,C14,C21,C26,C32,C42,C48)</f>
        <v>1283537.6108850851</v>
      </c>
      <c r="D7" s="26">
        <f t="shared" si="2"/>
        <v>1179319.1975523778</v>
      </c>
      <c r="E7" s="26">
        <f t="shared" si="2"/>
        <v>1123778.3293951731</v>
      </c>
      <c r="F7" s="26">
        <f t="shared" si="2"/>
        <v>1115086.4808596899</v>
      </c>
      <c r="G7" s="26">
        <f t="shared" si="2"/>
        <v>1102469.0141230086</v>
      </c>
      <c r="H7" s="26">
        <f t="shared" si="2"/>
        <v>1101904.5580057653</v>
      </c>
      <c r="I7" s="26">
        <f t="shared" si="2"/>
        <v>1115682.2522811815</v>
      </c>
      <c r="J7" s="26">
        <f t="shared" si="2"/>
        <v>1080599.5181489259</v>
      </c>
      <c r="K7" s="26">
        <f t="shared" si="2"/>
        <v>1056831.7801243407</v>
      </c>
      <c r="L7" s="26">
        <f t="shared" si="2"/>
        <v>1019328.4508971196</v>
      </c>
      <c r="M7" s="26">
        <f t="shared" si="2"/>
        <v>1036573.8551486894</v>
      </c>
      <c r="N7" s="26">
        <f t="shared" si="2"/>
        <v>1041966.2399674146</v>
      </c>
      <c r="O7" s="26">
        <f t="shared" si="2"/>
        <v>1053144.6595981801</v>
      </c>
      <c r="P7" s="26">
        <f t="shared" si="2"/>
        <v>1040593.0478109404</v>
      </c>
      <c r="Q7" s="26">
        <f t="shared" si="2"/>
        <v>1013684.1168944434</v>
      </c>
      <c r="R7" s="26">
        <f t="shared" si="2"/>
        <v>996385.5502388489</v>
      </c>
      <c r="S7" s="26">
        <f t="shared" si="2"/>
        <v>1003209.8224560124</v>
      </c>
      <c r="T7" s="26">
        <f t="shared" si="2"/>
        <v>966633.4458104911</v>
      </c>
      <c r="U7" s="26">
        <f t="shared" si="2"/>
        <v>962611.95146096975</v>
      </c>
      <c r="V7" s="26">
        <f t="shared" si="2"/>
        <v>889259.59111208422</v>
      </c>
      <c r="W7" s="26">
        <f t="shared" si="2"/>
        <v>926795.81866712042</v>
      </c>
      <c r="X7" s="26">
        <f t="shared" si="2"/>
        <v>895931.78469307383</v>
      </c>
      <c r="Y7" s="26">
        <f t="shared" si="2"/>
        <v>898684.49640919676</v>
      </c>
      <c r="Z7" s="26">
        <f t="shared" si="2"/>
        <v>917508.83782808459</v>
      </c>
      <c r="AA7" s="26">
        <f t="shared" si="2"/>
        <v>884764.9319758811</v>
      </c>
      <c r="AB7" s="26">
        <f t="shared" si="2"/>
        <v>891564.81841316668</v>
      </c>
      <c r="AC7" s="26">
        <f t="shared" si="2"/>
        <v>884941.35974867956</v>
      </c>
      <c r="AD7" s="26">
        <f t="shared" si="2"/>
        <v>873687.80100686545</v>
      </c>
      <c r="AE7" s="26">
        <f t="shared" si="2"/>
        <v>852453.27860336006</v>
      </c>
      <c r="AF7" s="26">
        <f t="shared" si="2"/>
        <v>794295.68428885809</v>
      </c>
      <c r="AG7" s="162">
        <f t="shared" si="2"/>
        <v>737550.09421232704</v>
      </c>
      <c r="AH7" s="141">
        <f t="shared" si="2"/>
        <v>762219.87637156446</v>
      </c>
      <c r="AI7" s="26">
        <f t="shared" si="2"/>
        <v>754344.75285077922</v>
      </c>
      <c r="AJ7" s="162">
        <f t="shared" ref="AJ7" si="3">SUM(AJ9,AJ14,AJ21,AJ26,AJ32,AJ42,AJ48)</f>
        <v>677567.51337290334</v>
      </c>
    </row>
    <row r="8" spans="2:36" ht="18.75" customHeight="1">
      <c r="B8" s="1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163"/>
      <c r="AH8" s="142"/>
      <c r="AI8" s="90"/>
      <c r="AJ8" s="163"/>
    </row>
    <row r="9" spans="2:36" s="10" customFormat="1" ht="18.75" customHeight="1">
      <c r="B9" s="5" t="s">
        <v>7</v>
      </c>
      <c r="C9" s="26">
        <f t="shared" ref="C9:AF9" si="4">SUMIF(C10:C12,"&lt;1E+307")</f>
        <v>474772.20429760229</v>
      </c>
      <c r="D9" s="26">
        <f t="shared" si="4"/>
        <v>459944.85786209651</v>
      </c>
      <c r="E9" s="26">
        <f t="shared" si="4"/>
        <v>435675.00832891231</v>
      </c>
      <c r="F9" s="26">
        <f t="shared" si="4"/>
        <v>425924.88835433446</v>
      </c>
      <c r="G9" s="26">
        <f t="shared" si="4"/>
        <v>420014.32188879861</v>
      </c>
      <c r="H9" s="26">
        <f t="shared" si="4"/>
        <v>406935.98222096346</v>
      </c>
      <c r="I9" s="26">
        <f t="shared" si="4"/>
        <v>412872.03702099313</v>
      </c>
      <c r="J9" s="26">
        <f t="shared" si="4"/>
        <v>391009.00717464316</v>
      </c>
      <c r="K9" s="26">
        <f t="shared" si="4"/>
        <v>390959.46891286829</v>
      </c>
      <c r="L9" s="26">
        <f t="shared" si="4"/>
        <v>379987.86227903963</v>
      </c>
      <c r="M9" s="26">
        <f t="shared" si="4"/>
        <v>390843.6777012223</v>
      </c>
      <c r="N9" s="26">
        <f t="shared" si="4"/>
        <v>400841.3157883737</v>
      </c>
      <c r="O9" s="26">
        <f t="shared" si="4"/>
        <v>400956.39254076837</v>
      </c>
      <c r="P9" s="26">
        <f t="shared" si="4"/>
        <v>415673.34324863908</v>
      </c>
      <c r="Q9" s="26">
        <f t="shared" si="4"/>
        <v>410413.93532674602</v>
      </c>
      <c r="R9" s="26">
        <f t="shared" si="4"/>
        <v>401133.06679755863</v>
      </c>
      <c r="S9" s="26">
        <f t="shared" si="4"/>
        <v>401933.97514699976</v>
      </c>
      <c r="T9" s="26">
        <f t="shared" si="4"/>
        <v>404866.70431656815</v>
      </c>
      <c r="U9" s="26">
        <f t="shared" si="4"/>
        <v>386264.93549749482</v>
      </c>
      <c r="V9" s="26">
        <f t="shared" si="4"/>
        <v>360210.68139936094</v>
      </c>
      <c r="W9" s="26">
        <f t="shared" si="4"/>
        <v>371264.98191710626</v>
      </c>
      <c r="X9" s="26">
        <f t="shared" si="4"/>
        <v>366502.55547433603</v>
      </c>
      <c r="Y9" s="26">
        <f t="shared" si="4"/>
        <v>378475.74244147755</v>
      </c>
      <c r="Z9" s="26">
        <f t="shared" si="4"/>
        <v>382232.37582395616</v>
      </c>
      <c r="AA9" s="26">
        <f t="shared" si="4"/>
        <v>361460.21790185373</v>
      </c>
      <c r="AB9" s="26">
        <f t="shared" si="4"/>
        <v>349259.54881792504</v>
      </c>
      <c r="AC9" s="26">
        <f t="shared" si="4"/>
        <v>344407.16458016355</v>
      </c>
      <c r="AD9" s="26">
        <f t="shared" si="4"/>
        <v>324599.28341566317</v>
      </c>
      <c r="AE9" s="26">
        <f t="shared" si="4"/>
        <v>310470.16408489755</v>
      </c>
      <c r="AF9" s="26">
        <f t="shared" si="4"/>
        <v>257891.91174551746</v>
      </c>
      <c r="AG9" s="162">
        <f t="shared" ref="AG9" si="5">SUMIF(AG10:AG12,"&lt;1E+307")</f>
        <v>218685.42551348236</v>
      </c>
      <c r="AH9" s="141">
        <f t="shared" ref="AH9:AJ9" si="6">SUMIF(AH10:AH12,"&lt;1E+307")</f>
        <v>246018.07531847584</v>
      </c>
      <c r="AI9" s="26">
        <f t="shared" ref="AI9" si="7">SUMIF(AI10:AI12,"&lt;1E+307")</f>
        <v>257179.08730201214</v>
      </c>
      <c r="AJ9" s="162">
        <f t="shared" si="6"/>
        <v>205423.93452074821</v>
      </c>
    </row>
    <row r="10" spans="2:36" ht="18.75" customHeight="1">
      <c r="B10" s="17" t="s">
        <v>0</v>
      </c>
      <c r="C10" s="27">
        <f>SUM('CO2'!C10,'CH4'!C10,N2O!C10)</f>
        <v>431082.90738965612</v>
      </c>
      <c r="D10" s="27">
        <f>SUM('CO2'!D10,'CH4'!D10,N2O!D10)</f>
        <v>417239.36685681116</v>
      </c>
      <c r="E10" s="27">
        <f>SUM('CO2'!E10,'CH4'!E10,N2O!E10)</f>
        <v>395545.59395169618</v>
      </c>
      <c r="F10" s="27">
        <f>SUM('CO2'!F10,'CH4'!F10,N2O!F10)</f>
        <v>384453.07304713194</v>
      </c>
      <c r="G10" s="27">
        <f>SUM('CO2'!G10,'CH4'!G10,N2O!G10)</f>
        <v>381961.68321181257</v>
      </c>
      <c r="H10" s="27">
        <f>SUM('CO2'!H10,'CH4'!H10,N2O!H10)</f>
        <v>370192.09022787947</v>
      </c>
      <c r="I10" s="27">
        <f>SUM('CO2'!I10,'CH4'!I10,N2O!I10)</f>
        <v>377049.69211686979</v>
      </c>
      <c r="J10" s="27">
        <f>SUM('CO2'!J10,'CH4'!J10,N2O!J10)</f>
        <v>355969.13829080091</v>
      </c>
      <c r="K10" s="27">
        <f>SUM('CO2'!K10,'CH4'!K10,N2O!K10)</f>
        <v>358861.67672242987</v>
      </c>
      <c r="L10" s="27">
        <f>SUM('CO2'!L10,'CH4'!L10,N2O!L10)</f>
        <v>346765.42246080033</v>
      </c>
      <c r="M10" s="27">
        <f>SUM('CO2'!M10,'CH4'!M10,N2O!M10)</f>
        <v>359790.49001498101</v>
      </c>
      <c r="N10" s="27">
        <f>SUM('CO2'!N10,'CH4'!N10,N2O!N10)</f>
        <v>372369.12140645605</v>
      </c>
      <c r="O10" s="27">
        <f>SUM('CO2'!O10,'CH4'!O10,N2O!O10)</f>
        <v>373795.60706243274</v>
      </c>
      <c r="P10" s="27">
        <f>SUM('CO2'!P10,'CH4'!P10,N2O!P10)</f>
        <v>390724.0366954162</v>
      </c>
      <c r="Q10" s="27">
        <f>SUM('CO2'!Q10,'CH4'!Q10,N2O!Q10)</f>
        <v>388580.65182234964</v>
      </c>
      <c r="R10" s="27">
        <f>SUM('CO2'!R10,'CH4'!R10,N2O!R10)</f>
        <v>381373.65670778771</v>
      </c>
      <c r="S10" s="27">
        <f>SUM('CO2'!S10,'CH4'!S10,N2O!S10)</f>
        <v>383983.44212287635</v>
      </c>
      <c r="T10" s="27">
        <f>SUM('CO2'!T10,'CH4'!T10,N2O!T10)</f>
        <v>388856.4992619027</v>
      </c>
      <c r="U10" s="27">
        <f>SUM('CO2'!U10,'CH4'!U10,N2O!U10)</f>
        <v>370744.1823492081</v>
      </c>
      <c r="V10" s="27">
        <f>SUM('CO2'!V10,'CH4'!V10,N2O!V10)</f>
        <v>346630.45833238092</v>
      </c>
      <c r="W10" s="27">
        <f>SUM('CO2'!W10,'CH4'!W10,N2O!W10)</f>
        <v>358157.43269084353</v>
      </c>
      <c r="X10" s="27">
        <f>SUM('CO2'!X10,'CH4'!X10,N2O!X10)</f>
        <v>353794.19628624257</v>
      </c>
      <c r="Y10" s="27">
        <f>SUM('CO2'!Y10,'CH4'!Y10,N2O!Y10)</f>
        <v>365172.60664233443</v>
      </c>
      <c r="Z10" s="27">
        <f>SUM('CO2'!Z10,'CH4'!Z10,N2O!Z10)</f>
        <v>369559.82691796549</v>
      </c>
      <c r="AA10" s="27">
        <f>SUM('CO2'!AA10,'CH4'!AA10,N2O!AA10)</f>
        <v>350427.51322678715</v>
      </c>
      <c r="AB10" s="27">
        <f>SUM('CO2'!AB10,'CH4'!AB10,N2O!AB10)</f>
        <v>338357.9413628187</v>
      </c>
      <c r="AC10" s="27">
        <f>SUM('CO2'!AC10,'CH4'!AC10,N2O!AC10)</f>
        <v>334723.35935550567</v>
      </c>
      <c r="AD10" s="27">
        <f>SUM('CO2'!AD10,'CH4'!AD10,N2O!AD10)</f>
        <v>315107.90899240092</v>
      </c>
      <c r="AE10" s="27">
        <f>SUM('CO2'!AE10,'CH4'!AE10,N2O!AE10)</f>
        <v>302457.20450658584</v>
      </c>
      <c r="AF10" s="27">
        <f>SUM('CO2'!AF10,'CH4'!AF10,N2O!AF10)</f>
        <v>251978.79778189698</v>
      </c>
      <c r="AG10" s="163">
        <f>SUM('CO2'!AG10,'CH4'!AG10,N2O!AG10)</f>
        <v>213815.82798448554</v>
      </c>
      <c r="AH10" s="142">
        <f>SUM('CO2'!AH10,'CH4'!AH10,N2O!AH10)</f>
        <v>241174.17377887131</v>
      </c>
      <c r="AI10" s="90">
        <f>SUM('CO2'!AI10,'CH4'!AI10,N2O!AI10)</f>
        <v>252072.6247975163</v>
      </c>
      <c r="AJ10" s="163">
        <f>SUM('CO2'!AJ10,'CH4'!AJ10,N2O!AJ10)</f>
        <v>200600.73499449826</v>
      </c>
    </row>
    <row r="11" spans="2:36" s="87" customFormat="1" ht="18.75" customHeight="1">
      <c r="B11" s="18" t="s">
        <v>2</v>
      </c>
      <c r="C11" s="28">
        <f>SUM('CO2'!C11,'CH4'!C11,N2O!C11)</f>
        <v>1102.10405696</v>
      </c>
      <c r="D11" s="28">
        <f>SUM('CO2'!D11,'CH4'!D11,N2O!D11)</f>
        <v>1158.8224344799999</v>
      </c>
      <c r="E11" s="28">
        <f>SUM('CO2'!E11,'CH4'!E11,N2O!E11)</f>
        <v>1146.2562217999998</v>
      </c>
      <c r="F11" s="28">
        <f>SUM('CO2'!F11,'CH4'!F11,N2O!F11)</f>
        <v>1212.3214122399997</v>
      </c>
      <c r="G11" s="28">
        <f>SUM('CO2'!G11,'CH4'!G11,N2O!G11)</f>
        <v>1234.0664028799999</v>
      </c>
      <c r="H11" s="28">
        <f>SUM('CO2'!H11,'CH4'!H11,N2O!H11)</f>
        <v>1346.7070515999999</v>
      </c>
      <c r="I11" s="28">
        <f>SUM('CO2'!I11,'CH4'!I11,N2O!I11)</f>
        <v>1506.574448991111</v>
      </c>
      <c r="J11" s="28">
        <f>SUM('CO2'!J11,'CH4'!J11,N2O!J11)</f>
        <v>1438.946381291111</v>
      </c>
      <c r="K11" s="28">
        <f>SUM('CO2'!K11,'CH4'!K11,N2O!K11)</f>
        <v>1450.1051676533332</v>
      </c>
      <c r="L11" s="28">
        <f>SUM('CO2'!L11,'CH4'!L11,N2O!L11)</f>
        <v>1444.7117946111109</v>
      </c>
      <c r="M11" s="28">
        <f>SUM('CO2'!M11,'CH4'!M11,N2O!M11)</f>
        <v>1431.4026897155554</v>
      </c>
      <c r="N11" s="28">
        <f>SUM('CO2'!N11,'CH4'!N11,N2O!N11)</f>
        <v>1510.0546278799998</v>
      </c>
      <c r="O11" s="28">
        <f>SUM('CO2'!O11,'CH4'!O11,N2O!O11)</f>
        <v>1621.990885546667</v>
      </c>
      <c r="P11" s="28">
        <f>SUM('CO2'!P11,'CH4'!P11,N2O!P11)</f>
        <v>1524.7198654133331</v>
      </c>
      <c r="Q11" s="28">
        <f>SUM('CO2'!Q11,'CH4'!Q11,N2O!Q11)</f>
        <v>1535.4171847999999</v>
      </c>
      <c r="R11" s="28">
        <f>SUM('CO2'!R11,'CH4'!R11,N2O!R11)</f>
        <v>1500.7582990093968</v>
      </c>
      <c r="S11" s="28">
        <f>SUM('CO2'!S11,'CH4'!S11,N2O!S11)</f>
        <v>1693.1054120679664</v>
      </c>
      <c r="T11" s="28">
        <f>SUM('CO2'!T11,'CH4'!T11,N2O!T11)</f>
        <v>1382.0531606745299</v>
      </c>
      <c r="U11" s="28">
        <f>SUM('CO2'!U11,'CH4'!U11,N2O!U11)</f>
        <v>1451.9029456717501</v>
      </c>
      <c r="V11" s="28">
        <f>SUM('CO2'!V11,'CH4'!V11,N2O!V11)</f>
        <v>1369.4616317385833</v>
      </c>
      <c r="W11" s="28">
        <f>SUM('CO2'!W11,'CH4'!W11,N2O!W11)</f>
        <v>1191.1170131017598</v>
      </c>
      <c r="X11" s="28">
        <f>SUM('CO2'!X11,'CH4'!X11,N2O!X11)</f>
        <v>1243.3532464600003</v>
      </c>
      <c r="Y11" s="28">
        <f>SUM('CO2'!Y11,'CH4'!Y11,N2O!Y11)</f>
        <v>1252.5273939000799</v>
      </c>
      <c r="Z11" s="28">
        <f>SUM('CO2'!Z11,'CH4'!Z11,N2O!Z11)</f>
        <v>1489.1857180473971</v>
      </c>
      <c r="AA11" s="28">
        <f>SUM('CO2'!AA11,'CH4'!AA11,N2O!AA11)</f>
        <v>1210.85502038652</v>
      </c>
      <c r="AB11" s="28">
        <f>SUM('CO2'!AB11,'CH4'!AB11,N2O!AB11)</f>
        <v>1247.2830706930799</v>
      </c>
      <c r="AC11" s="28">
        <f>SUM('CO2'!AC11,'CH4'!AC11,N2O!AC11)</f>
        <v>1060.1524458041401</v>
      </c>
      <c r="AD11" s="28">
        <f>SUM('CO2'!AD11,'CH4'!AD11,N2O!AD11)</f>
        <v>1268.24621258718</v>
      </c>
      <c r="AE11" s="28">
        <f>SUM('CO2'!AE11,'CH4'!AE11,N2O!AE11)</f>
        <v>1346.9831013109099</v>
      </c>
      <c r="AF11" s="28">
        <f>SUM('CO2'!AF11,'CH4'!AF11,N2O!AF11)</f>
        <v>1209.8986901477897</v>
      </c>
      <c r="AG11" s="164">
        <f>SUM('CO2'!AG11,'CH4'!AG11,N2O!AG11)</f>
        <v>777.68307961819971</v>
      </c>
      <c r="AH11" s="143">
        <f>SUM('CO2'!AH11,'CH4'!AH11,N2O!AH11)</f>
        <v>847.24022320094002</v>
      </c>
      <c r="AI11" s="28">
        <f>SUM('CO2'!AI11,'CH4'!AI11,N2O!AI11)</f>
        <v>1345.38571228962</v>
      </c>
      <c r="AJ11" s="164">
        <f>SUM('CO2'!AJ11,'CH4'!AJ11,N2O!AJ11)</f>
        <v>1092.1586852339397</v>
      </c>
    </row>
    <row r="12" spans="2:36" s="87" customFormat="1" ht="18.75" customHeight="1">
      <c r="B12" s="89" t="s">
        <v>1</v>
      </c>
      <c r="C12" s="90">
        <f>SUM('CO2'!C12,'CH4'!C12,N2O!C12)</f>
        <v>42587.192850986175</v>
      </c>
      <c r="D12" s="90">
        <f>SUM('CO2'!D12,'CH4'!D12,N2O!D12)</f>
        <v>41546.668570805326</v>
      </c>
      <c r="E12" s="90">
        <f>SUM('CO2'!E12,'CH4'!E12,N2O!E12)</f>
        <v>38983.158155416146</v>
      </c>
      <c r="F12" s="90">
        <f>SUM('CO2'!F12,'CH4'!F12,N2O!F12)</f>
        <v>40259.493894962521</v>
      </c>
      <c r="G12" s="90">
        <f>SUM('CO2'!G12,'CH4'!G12,N2O!G12)</f>
        <v>36818.572274106053</v>
      </c>
      <c r="H12" s="90">
        <f>SUM('CO2'!H12,'CH4'!H12,N2O!H12)</f>
        <v>35397.184941484011</v>
      </c>
      <c r="I12" s="90">
        <f>SUM('CO2'!I12,'CH4'!I12,N2O!I12)</f>
        <v>34315.770455132253</v>
      </c>
      <c r="J12" s="90">
        <f>SUM('CO2'!J12,'CH4'!J12,N2O!J12)</f>
        <v>33600.92250255117</v>
      </c>
      <c r="K12" s="90">
        <f>SUM('CO2'!K12,'CH4'!K12,N2O!K12)</f>
        <v>30647.687022785056</v>
      </c>
      <c r="L12" s="90">
        <f>SUM('CO2'!L12,'CH4'!L12,N2O!L12)</f>
        <v>31777.728023628206</v>
      </c>
      <c r="M12" s="90">
        <f>SUM('CO2'!M12,'CH4'!M12,N2O!M12)</f>
        <v>29621.784996525748</v>
      </c>
      <c r="N12" s="90">
        <f>SUM('CO2'!N12,'CH4'!N12,N2O!N12)</f>
        <v>26962.139754037653</v>
      </c>
      <c r="O12" s="90">
        <f>SUM('CO2'!O12,'CH4'!O12,N2O!O12)</f>
        <v>25538.794592788952</v>
      </c>
      <c r="P12" s="90">
        <f>SUM('CO2'!P12,'CH4'!P12,N2O!P12)</f>
        <v>23424.586687809558</v>
      </c>
      <c r="Q12" s="90">
        <f>SUM('CO2'!Q12,'CH4'!Q12,N2O!Q12)</f>
        <v>20297.866319596378</v>
      </c>
      <c r="R12" s="90">
        <f>SUM('CO2'!R12,'CH4'!R12,N2O!R12)</f>
        <v>18258.651790761502</v>
      </c>
      <c r="S12" s="90">
        <f>SUM('CO2'!S12,'CH4'!S12,N2O!S12)</f>
        <v>16257.427612055457</v>
      </c>
      <c r="T12" s="90">
        <f>SUM('CO2'!T12,'CH4'!T12,N2O!T12)</f>
        <v>14628.15189399092</v>
      </c>
      <c r="U12" s="90">
        <f>SUM('CO2'!U12,'CH4'!U12,N2O!U12)</f>
        <v>14068.850202614938</v>
      </c>
      <c r="V12" s="90">
        <f>SUM('CO2'!V12,'CH4'!V12,N2O!V12)</f>
        <v>12210.761435241413</v>
      </c>
      <c r="W12" s="90">
        <f>SUM('CO2'!W12,'CH4'!W12,N2O!W12)</f>
        <v>11916.432213160964</v>
      </c>
      <c r="X12" s="90">
        <f>SUM('CO2'!X12,'CH4'!X12,N2O!X12)</f>
        <v>11465.005941633435</v>
      </c>
      <c r="Y12" s="90">
        <f>SUM('CO2'!Y12,'CH4'!Y12,N2O!Y12)</f>
        <v>12050.608405243001</v>
      </c>
      <c r="Z12" s="90">
        <f>SUM('CO2'!Z12,'CH4'!Z12,N2O!Z12)</f>
        <v>11183.363187943318</v>
      </c>
      <c r="AA12" s="90">
        <f>SUM('CO2'!AA12,'CH4'!AA12,N2O!AA12)</f>
        <v>9821.8496546800434</v>
      </c>
      <c r="AB12" s="90">
        <f>SUM('CO2'!AB12,'CH4'!AB12,N2O!AB12)</f>
        <v>9654.3243844132703</v>
      </c>
      <c r="AC12" s="90">
        <f>SUM('CO2'!AC12,'CH4'!AC12,N2O!AC12)</f>
        <v>8623.6527788537442</v>
      </c>
      <c r="AD12" s="90">
        <f>SUM('CO2'!AD12,'CH4'!AD12,N2O!AD12)</f>
        <v>8223.1282106750641</v>
      </c>
      <c r="AE12" s="90">
        <f>SUM('CO2'!AE12,'CH4'!AE12,N2O!AE12)</f>
        <v>6665.9764770008051</v>
      </c>
      <c r="AF12" s="90">
        <f>SUM('CO2'!AF12,'CH4'!AF12,N2O!AF12)</f>
        <v>4703.2152734726915</v>
      </c>
      <c r="AG12" s="163">
        <f>SUM('CO2'!AG12,'CH4'!AG12,N2O!AG12)</f>
        <v>4091.9144493786152</v>
      </c>
      <c r="AH12" s="142">
        <f>SUM('CO2'!AH12,'CH4'!AH12,N2O!AH12)</f>
        <v>3996.6613164036071</v>
      </c>
      <c r="AI12" s="90">
        <f>SUM('CO2'!AI12,'CH4'!AI12,N2O!AI12)</f>
        <v>3761.0767922062082</v>
      </c>
      <c r="AJ12" s="163">
        <f>SUM('CO2'!AJ12,'CH4'!AJ12,N2O!AJ12)</f>
        <v>3731.0408410160053</v>
      </c>
    </row>
    <row r="13" spans="2:36" s="87" customFormat="1" ht="18.75" customHeight="1">
      <c r="B13" s="1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164"/>
      <c r="AH13" s="143"/>
      <c r="AI13" s="28"/>
      <c r="AJ13" s="164"/>
    </row>
    <row r="14" spans="2:36" s="10" customFormat="1" ht="18.75" customHeight="1">
      <c r="B14" s="6" t="s">
        <v>8</v>
      </c>
      <c r="C14" s="25">
        <f t="shared" ref="C14:AI14" si="8">SUMIF(C15:C19,"&lt;1E+307")</f>
        <v>277758.17378197238</v>
      </c>
      <c r="D14" s="25">
        <f t="shared" si="8"/>
        <v>252375.16954351342</v>
      </c>
      <c r="E14" s="25">
        <f t="shared" si="8"/>
        <v>241059.25493739932</v>
      </c>
      <c r="F14" s="25">
        <f t="shared" si="8"/>
        <v>231337.86636549424</v>
      </c>
      <c r="G14" s="25">
        <f t="shared" si="8"/>
        <v>234895.75011403396</v>
      </c>
      <c r="H14" s="25">
        <f t="shared" si="8"/>
        <v>236795.06309478873</v>
      </c>
      <c r="I14" s="25">
        <f t="shared" si="8"/>
        <v>225578.77020300779</v>
      </c>
      <c r="J14" s="25">
        <f t="shared" si="8"/>
        <v>230137.04638192803</v>
      </c>
      <c r="K14" s="25">
        <f t="shared" si="8"/>
        <v>213144.77702527746</v>
      </c>
      <c r="L14" s="25">
        <f t="shared" si="8"/>
        <v>203032.12815949356</v>
      </c>
      <c r="M14" s="25">
        <f t="shared" si="8"/>
        <v>202598.08764985594</v>
      </c>
      <c r="N14" s="25">
        <f t="shared" si="8"/>
        <v>191976.00543870442</v>
      </c>
      <c r="O14" s="25">
        <f t="shared" si="8"/>
        <v>189735.52205205426</v>
      </c>
      <c r="P14" s="25">
        <f t="shared" si="8"/>
        <v>190358.9358222372</v>
      </c>
      <c r="Q14" s="25">
        <f t="shared" si="8"/>
        <v>190221.47201926098</v>
      </c>
      <c r="R14" s="25">
        <f t="shared" si="8"/>
        <v>187729.20886333165</v>
      </c>
      <c r="S14" s="25">
        <f t="shared" si="8"/>
        <v>192031.66295333518</v>
      </c>
      <c r="T14" s="25">
        <f t="shared" si="8"/>
        <v>200089.69642406062</v>
      </c>
      <c r="U14" s="25">
        <f t="shared" si="8"/>
        <v>197161.68082380679</v>
      </c>
      <c r="V14" s="25">
        <f t="shared" si="8"/>
        <v>171476.40857256085</v>
      </c>
      <c r="W14" s="25">
        <f t="shared" si="8"/>
        <v>185268.14025801091</v>
      </c>
      <c r="X14" s="25">
        <f t="shared" si="8"/>
        <v>183209.89578026478</v>
      </c>
      <c r="Y14" s="25">
        <f t="shared" si="8"/>
        <v>178066.39683773511</v>
      </c>
      <c r="Z14" s="25">
        <f t="shared" si="8"/>
        <v>178308.20067735648</v>
      </c>
      <c r="AA14" s="25">
        <f t="shared" si="8"/>
        <v>177347.36893333541</v>
      </c>
      <c r="AB14" s="25">
        <f t="shared" si="8"/>
        <v>184924.13095053966</v>
      </c>
      <c r="AC14" s="25">
        <f t="shared" si="8"/>
        <v>188602.36907126583</v>
      </c>
      <c r="AD14" s="25">
        <f t="shared" si="8"/>
        <v>194293.08995749542</v>
      </c>
      <c r="AE14" s="25">
        <f t="shared" si="8"/>
        <v>186471.39915383971</v>
      </c>
      <c r="AF14" s="25">
        <f t="shared" si="8"/>
        <v>180759.77840321625</v>
      </c>
      <c r="AG14" s="161">
        <f t="shared" si="8"/>
        <v>173994.42267453141</v>
      </c>
      <c r="AH14" s="140">
        <f t="shared" si="8"/>
        <v>181600.42697293279</v>
      </c>
      <c r="AI14" s="25">
        <f t="shared" si="8"/>
        <v>167864.54749595784</v>
      </c>
      <c r="AJ14" s="161">
        <f t="shared" ref="AJ14" si="9">SUMIF(AJ15:AJ19,"&lt;1E+307")</f>
        <v>154969.55459585605</v>
      </c>
    </row>
    <row r="15" spans="2:36" ht="18.75" customHeight="1">
      <c r="B15" s="18" t="s">
        <v>23</v>
      </c>
      <c r="C15" s="28">
        <f>SUM('CO2'!C15,'CH4'!C15,N2O!C15,'F-Gase'!C15)</f>
        <v>184480.25171088558</v>
      </c>
      <c r="D15" s="28">
        <f>SUM('CO2'!D15,'CH4'!D15,N2O!D15,'F-Gase'!D15)</f>
        <v>162764.52835822894</v>
      </c>
      <c r="E15" s="28">
        <f>SUM('CO2'!E15,'CH4'!E15,N2O!E15,'F-Gase'!E15)</f>
        <v>151468.00813337837</v>
      </c>
      <c r="F15" s="28">
        <f>SUM('CO2'!F15,'CH4'!F15,N2O!F15,'F-Gase'!F15)</f>
        <v>140483.30453092055</v>
      </c>
      <c r="G15" s="28">
        <f>SUM('CO2'!G15,'CH4'!G15,N2O!G15,'F-Gase'!G15)</f>
        <v>138516.64058157612</v>
      </c>
      <c r="H15" s="28">
        <f>SUM('CO2'!H15,'CH4'!H15,N2O!H15,'F-Gase'!H15)</f>
        <v>141985.98980937322</v>
      </c>
      <c r="I15" s="28">
        <f>SUM('CO2'!I15,'CH4'!I15,N2O!I15,'F-Gase'!I15)</f>
        <v>132658.71518118825</v>
      </c>
      <c r="J15" s="28">
        <f>SUM('CO2'!J15,'CH4'!J15,N2O!J15,'F-Gase'!J15)</f>
        <v>136624.94486262448</v>
      </c>
      <c r="K15" s="28">
        <f>SUM('CO2'!K15,'CH4'!K15,N2O!K15,'F-Gase'!K15)</f>
        <v>132098.55543998105</v>
      </c>
      <c r="L15" s="28">
        <f>SUM('CO2'!L15,'CH4'!L15,N2O!L15,'F-Gase'!L15)</f>
        <v>129585.66854597183</v>
      </c>
      <c r="M15" s="28">
        <f>SUM('CO2'!M15,'CH4'!M15,N2O!M15,'F-Gase'!M15)</f>
        <v>125901.37409518359</v>
      </c>
      <c r="N15" s="28">
        <f>SUM('CO2'!N15,'CH4'!N15,N2O!N15,'F-Gase'!N15)</f>
        <v>118885.26672200153</v>
      </c>
      <c r="O15" s="28">
        <f>SUM('CO2'!O15,'CH4'!O15,N2O!O15,'F-Gase'!O15)</f>
        <v>118220.44617403785</v>
      </c>
      <c r="P15" s="28">
        <f>SUM('CO2'!P15,'CH4'!P15,N2O!P15,'F-Gase'!P15)</f>
        <v>116250.05824236345</v>
      </c>
      <c r="Q15" s="28">
        <f>SUM('CO2'!Q15,'CH4'!Q15,N2O!Q15,'F-Gase'!Q15)</f>
        <v>114369.79786073031</v>
      </c>
      <c r="R15" s="28">
        <f>SUM('CO2'!R15,'CH4'!R15,N2O!R15,'F-Gase'!R15)</f>
        <v>115040.81066592236</v>
      </c>
      <c r="S15" s="28">
        <f>SUM('CO2'!S15,'CH4'!S15,N2O!S15,'F-Gase'!S15)</f>
        <v>119005.78145402545</v>
      </c>
      <c r="T15" s="28">
        <f>SUM('CO2'!T15,'CH4'!T15,N2O!T15,'F-Gase'!T15)</f>
        <v>123963.85589541556</v>
      </c>
      <c r="U15" s="28">
        <f>SUM('CO2'!U15,'CH4'!U15,N2O!U15,'F-Gase'!U15)</f>
        <v>125194.22293853226</v>
      </c>
      <c r="V15" s="28">
        <f>SUM('CO2'!V15,'CH4'!V15,N2O!V15,'F-Gase'!V15)</f>
        <v>107473.69752848247</v>
      </c>
      <c r="W15" s="28">
        <f>SUM('CO2'!W15,'CH4'!W15,N2O!W15,'F-Gase'!W15)</f>
        <v>123485.52260190948</v>
      </c>
      <c r="X15" s="28">
        <f>SUM('CO2'!X15,'CH4'!X15,N2O!X15,'F-Gase'!X15)</f>
        <v>120017.14384337461</v>
      </c>
      <c r="Y15" s="28">
        <f>SUM('CO2'!Y15,'CH4'!Y15,N2O!Y15,'F-Gase'!Y15)</f>
        <v>117657.32879494292</v>
      </c>
      <c r="Z15" s="28">
        <f>SUM('CO2'!Z15,'CH4'!Z15,N2O!Z15,'F-Gase'!Z15)</f>
        <v>118038.21421544372</v>
      </c>
      <c r="AA15" s="28">
        <f>SUM('CO2'!AA15,'CH4'!AA15,N2O!AA15,'F-Gase'!AA15)</f>
        <v>116802.50098463229</v>
      </c>
      <c r="AB15" s="28">
        <f>SUM('CO2'!AB15,'CH4'!AB15,N2O!AB15,'F-Gase'!AB15)</f>
        <v>125145.8812616731</v>
      </c>
      <c r="AC15" s="28">
        <f>SUM('CO2'!AC15,'CH4'!AC15,N2O!AC15,'F-Gase'!AC15)</f>
        <v>127116.89341472978</v>
      </c>
      <c r="AD15" s="28">
        <f>SUM('CO2'!AD15,'CH4'!AD15,N2O!AD15,'F-Gase'!AD15)</f>
        <v>128946.3596542053</v>
      </c>
      <c r="AE15" s="28">
        <f>SUM('CO2'!AE15,'CH4'!AE15,N2O!AE15,'F-Gase'!AE15)</f>
        <v>124034.18462668973</v>
      </c>
      <c r="AF15" s="28">
        <f>SUM('CO2'!AF15,'CH4'!AF15,N2O!AF15,'F-Gase'!AF15)</f>
        <v>121407.40096095124</v>
      </c>
      <c r="AG15" s="164">
        <f>SUM('CO2'!AG15,'CH4'!AG15,N2O!AG15,'F-Gase'!AG15)</f>
        <v>118739.76915206479</v>
      </c>
      <c r="AH15" s="143">
        <f>SUM('CO2'!AH15,'CH4'!AH15,N2O!AH15,'F-Gase'!AH15)</f>
        <v>124554.17591607255</v>
      </c>
      <c r="AI15" s="28">
        <f>SUM('CO2'!AI15,'CH4'!AI15,N2O!AI15,'F-Gase'!AI15)</f>
        <v>115803.21799921285</v>
      </c>
      <c r="AJ15" s="164">
        <f>SUM('CO2'!AJ15,'CH4'!AJ15,N2O!AJ15,'F-Gase'!AJ15)</f>
        <v>107913.32551449038</v>
      </c>
    </row>
    <row r="16" spans="2:36" ht="18.75" customHeight="1">
      <c r="B16" s="17" t="s">
        <v>10</v>
      </c>
      <c r="C16" s="27">
        <f>SUM('CO2'!C16,'CH4'!C16,N2O!C16,'F-Gase'!C16)</f>
        <v>23522.37700335959</v>
      </c>
      <c r="D16" s="27">
        <f>SUM('CO2'!D16,'CH4'!D16,N2O!D16,'F-Gase'!D16)</f>
        <v>21349.780691256252</v>
      </c>
      <c r="E16" s="27">
        <f>SUM('CO2'!E16,'CH4'!E16,N2O!E16,'F-Gase'!E16)</f>
        <v>22135.054345486107</v>
      </c>
      <c r="F16" s="27">
        <f>SUM('CO2'!F16,'CH4'!F16,N2O!F16,'F-Gase'!F16)</f>
        <v>22530.875775271143</v>
      </c>
      <c r="G16" s="27">
        <f>SUM('CO2'!G16,'CH4'!G16,N2O!G16,'F-Gase'!G16)</f>
        <v>24133.10308054736</v>
      </c>
      <c r="H16" s="27">
        <f>SUM('CO2'!H16,'CH4'!H16,N2O!H16,'F-Gase'!H16)</f>
        <v>24487.421341301233</v>
      </c>
      <c r="I16" s="27">
        <f>SUM('CO2'!I16,'CH4'!I16,N2O!I16,'F-Gase'!I16)</f>
        <v>23079.988502054999</v>
      </c>
      <c r="J16" s="27">
        <f>SUM('CO2'!J16,'CH4'!J16,N2O!J16,'F-Gase'!J16)</f>
        <v>23600.760284535903</v>
      </c>
      <c r="K16" s="27">
        <f>SUM('CO2'!K16,'CH4'!K16,N2O!K16,'F-Gase'!K16)</f>
        <v>23600.618765187221</v>
      </c>
      <c r="L16" s="27">
        <f>SUM('CO2'!L16,'CH4'!L16,N2O!L16,'F-Gase'!L16)</f>
        <v>23710.802547403946</v>
      </c>
      <c r="M16" s="27">
        <f>SUM('CO2'!M16,'CH4'!M16,N2O!M16,'F-Gase'!M16)</f>
        <v>23265.792589337652</v>
      </c>
      <c r="N16" s="27">
        <f>SUM('CO2'!N16,'CH4'!N16,N2O!N16,'F-Gase'!N16)</f>
        <v>21051.263216725929</v>
      </c>
      <c r="O16" s="27">
        <f>SUM('CO2'!O16,'CH4'!O16,N2O!O16,'F-Gase'!O16)</f>
        <v>20147.498665345225</v>
      </c>
      <c r="P16" s="27">
        <f>SUM('CO2'!P16,'CH4'!P16,N2O!P16,'F-Gase'!P16)</f>
        <v>20878.76077120662</v>
      </c>
      <c r="Q16" s="27">
        <f>SUM('CO2'!Q16,'CH4'!Q16,N2O!Q16,'F-Gase'!Q16)</f>
        <v>21406.357267773958</v>
      </c>
      <c r="R16" s="27">
        <f>SUM('CO2'!R16,'CH4'!R16,N2O!R16,'F-Gase'!R16)</f>
        <v>20125.529017977478</v>
      </c>
      <c r="S16" s="27">
        <f>SUM('CO2'!S16,'CH4'!S16,N2O!S16,'F-Gase'!S16)</f>
        <v>20599.789467911356</v>
      </c>
      <c r="T16" s="27">
        <f>SUM('CO2'!T16,'CH4'!T16,N2O!T16,'F-Gase'!T16)</f>
        <v>21876.823792411462</v>
      </c>
      <c r="U16" s="27">
        <f>SUM('CO2'!U16,'CH4'!U16,N2O!U16,'F-Gase'!U16)</f>
        <v>20850.421224855629</v>
      </c>
      <c r="V16" s="27">
        <f>SUM('CO2'!V16,'CH4'!V16,N2O!V16,'F-Gase'!V16)</f>
        <v>18468.455450410314</v>
      </c>
      <c r="W16" s="27">
        <f>SUM('CO2'!W16,'CH4'!W16,N2O!W16,'F-Gase'!W16)</f>
        <v>18952.411817376305</v>
      </c>
      <c r="X16" s="27">
        <f>SUM('CO2'!X16,'CH4'!X16,N2O!X16,'F-Gase'!X16)</f>
        <v>20151.155477001234</v>
      </c>
      <c r="Y16" s="27">
        <f>SUM('CO2'!Y16,'CH4'!Y16,N2O!Y16,'F-Gase'!Y16)</f>
        <v>19665.716849405289</v>
      </c>
      <c r="Z16" s="27">
        <f>SUM('CO2'!Z16,'CH4'!Z16,N2O!Z16,'F-Gase'!Z16)</f>
        <v>19072.968412832062</v>
      </c>
      <c r="AA16" s="27">
        <f>SUM('CO2'!AA16,'CH4'!AA16,N2O!AA16,'F-Gase'!AA16)</f>
        <v>19636.053518541903</v>
      </c>
      <c r="AB16" s="27">
        <f>SUM('CO2'!AB16,'CH4'!AB16,N2O!AB16,'F-Gase'!AB16)</f>
        <v>19245.834052949092</v>
      </c>
      <c r="AC16" s="27">
        <f>SUM('CO2'!AC16,'CH4'!AC16,N2O!AC16,'F-Gase'!AC16)</f>
        <v>19254.200365116503</v>
      </c>
      <c r="AD16" s="27">
        <f>SUM('CO2'!AD16,'CH4'!AD16,N2O!AD16,'F-Gase'!AD16)</f>
        <v>19933.552517479937</v>
      </c>
      <c r="AE16" s="27">
        <f>SUM('CO2'!AE16,'CH4'!AE16,N2O!AE16,'F-Gase'!AE16)</f>
        <v>19807.482634354652</v>
      </c>
      <c r="AF16" s="27">
        <f>SUM('CO2'!AF16,'CH4'!AF16,N2O!AF16,'F-Gase'!AF16)</f>
        <v>19569.242430160608</v>
      </c>
      <c r="AG16" s="163">
        <f>SUM('CO2'!AG16,'CH4'!AG16,N2O!AG16,'F-Gase'!AG16)</f>
        <v>19201.696960959183</v>
      </c>
      <c r="AH16" s="142">
        <f>SUM('CO2'!AH16,'CH4'!AH16,N2O!AH16,'F-Gase'!AH16)</f>
        <v>19897.26665927712</v>
      </c>
      <c r="AI16" s="90">
        <f>SUM('CO2'!AI16,'CH4'!AI16,N2O!AI16,'F-Gase'!AI16)</f>
        <v>18610.209793419577</v>
      </c>
      <c r="AJ16" s="163">
        <f>SUM('CO2'!AJ16,'CH4'!AJ16,N2O!AJ16,'F-Gase'!AJ16)</f>
        <v>15833.4086966</v>
      </c>
    </row>
    <row r="17" spans="2:36" ht="18.75" customHeight="1">
      <c r="B17" s="18" t="s">
        <v>11</v>
      </c>
      <c r="C17" s="28">
        <f>SUM('CO2'!C17,'CH4'!C17,N2O!C17,'F-Gase'!C17)</f>
        <v>32360.362658454898</v>
      </c>
      <c r="D17" s="28">
        <f>SUM('CO2'!D17,'CH4'!D17,N2O!D17,'F-Gase'!D17)</f>
        <v>31639.005342518387</v>
      </c>
      <c r="E17" s="28">
        <f>SUM('CO2'!E17,'CH4'!E17,N2O!E17,'F-Gase'!E17)</f>
        <v>33908.044596102831</v>
      </c>
      <c r="F17" s="28">
        <f>SUM('CO2'!F17,'CH4'!F17,N2O!F17,'F-Gase'!F17)</f>
        <v>31742.229896443943</v>
      </c>
      <c r="G17" s="28">
        <f>SUM('CO2'!G17,'CH4'!G17,N2O!G17,'F-Gase'!G17)</f>
        <v>34276.364297723405</v>
      </c>
      <c r="H17" s="28">
        <f>SUM('CO2'!H17,'CH4'!H17,N2O!H17,'F-Gase'!H17)</f>
        <v>34162.737040377891</v>
      </c>
      <c r="I17" s="28">
        <f>SUM('CO2'!I17,'CH4'!I17,N2O!I17,'F-Gase'!I17)</f>
        <v>34055.793362154225</v>
      </c>
      <c r="J17" s="28">
        <f>SUM('CO2'!J17,'CH4'!J17,N2O!J17,'F-Gase'!J17)</f>
        <v>31773.49903200733</v>
      </c>
      <c r="K17" s="28">
        <f>SUM('CO2'!K17,'CH4'!K17,N2O!K17,'F-Gase'!K17)</f>
        <v>20512.06828561884</v>
      </c>
      <c r="L17" s="28">
        <f>SUM('CO2'!L17,'CH4'!L17,N2O!L17,'F-Gase'!L17)</f>
        <v>16512.062056518866</v>
      </c>
      <c r="M17" s="28">
        <f>SUM('CO2'!M17,'CH4'!M17,N2O!M17,'F-Gase'!M17)</f>
        <v>15295.845529538847</v>
      </c>
      <c r="N17" s="28">
        <f>SUM('CO2'!N17,'CH4'!N17,N2O!N17,'F-Gase'!N17)</f>
        <v>16310.020082799459</v>
      </c>
      <c r="O17" s="28">
        <f>SUM('CO2'!O17,'CH4'!O17,N2O!O17,'F-Gase'!O17)</f>
        <v>17497.352881791852</v>
      </c>
      <c r="P17" s="28">
        <f>SUM('CO2'!P17,'CH4'!P17,N2O!P17,'F-Gase'!P17)</f>
        <v>17073.606918684847</v>
      </c>
      <c r="Q17" s="28">
        <f>SUM('CO2'!Q17,'CH4'!Q17,N2O!Q17,'F-Gase'!Q17)</f>
        <v>17862.715292087985</v>
      </c>
      <c r="R17" s="28">
        <f>SUM('CO2'!R17,'CH4'!R17,N2O!R17,'F-Gase'!R17)</f>
        <v>17403.867534139255</v>
      </c>
      <c r="S17" s="28">
        <f>SUM('CO2'!S17,'CH4'!S17,N2O!S17,'F-Gase'!S17)</f>
        <v>16452.553822738206</v>
      </c>
      <c r="T17" s="28">
        <f>SUM('CO2'!T17,'CH4'!T17,N2O!T17,'F-Gase'!T17)</f>
        <v>18826.07687856819</v>
      </c>
      <c r="U17" s="28">
        <f>SUM('CO2'!U17,'CH4'!U17,N2O!U17,'F-Gase'!U17)</f>
        <v>17496.223728216737</v>
      </c>
      <c r="V17" s="28">
        <f>SUM('CO2'!V17,'CH4'!V17,N2O!V17,'F-Gase'!V17)</f>
        <v>17181.324007272091</v>
      </c>
      <c r="W17" s="28">
        <f>SUM('CO2'!W17,'CH4'!W17,N2O!W17,'F-Gase'!W17)</f>
        <v>10389.540650091421</v>
      </c>
      <c r="X17" s="28">
        <f>SUM('CO2'!X17,'CH4'!X17,N2O!X17,'F-Gase'!X17)</f>
        <v>9753.8833002644624</v>
      </c>
      <c r="Y17" s="28">
        <f>SUM('CO2'!Y17,'CH4'!Y17,N2O!Y17,'F-Gase'!Y17)</f>
        <v>9614.0652781967674</v>
      </c>
      <c r="Z17" s="28">
        <f>SUM('CO2'!Z17,'CH4'!Z17,N2O!Z17,'F-Gase'!Z17)</f>
        <v>9636.108756985579</v>
      </c>
      <c r="AA17" s="28">
        <f>SUM('CO2'!AA17,'CH4'!AA17,N2O!AA17,'F-Gase'!AA17)</f>
        <v>7585.6900954210896</v>
      </c>
      <c r="AB17" s="28">
        <f>SUM('CO2'!AB17,'CH4'!AB17,N2O!AB17,'F-Gase'!AB17)</f>
        <v>6926.9201651367948</v>
      </c>
      <c r="AC17" s="28">
        <f>SUM('CO2'!AC17,'CH4'!AC17,N2O!AC17,'F-Gase'!AC17)</f>
        <v>6958.5368348439724</v>
      </c>
      <c r="AD17" s="28">
        <f>SUM('CO2'!AD17,'CH4'!AD17,N2O!AD17,'F-Gase'!AD17)</f>
        <v>6932.2458647417043</v>
      </c>
      <c r="AE17" s="28">
        <f>SUM('CO2'!AE17,'CH4'!AE17,N2O!AE17,'F-Gase'!AE17)</f>
        <v>6761.2787404060464</v>
      </c>
      <c r="AF17" s="28">
        <f>SUM('CO2'!AF17,'CH4'!AF17,N2O!AF17,'F-Gase'!AF17)</f>
        <v>6540.4705396890386</v>
      </c>
      <c r="AG17" s="164">
        <f>SUM('CO2'!AG17,'CH4'!AG17,N2O!AG17,'F-Gase'!AG17)</f>
        <v>6560.1087060580048</v>
      </c>
      <c r="AH17" s="143">
        <f>SUM('CO2'!AH17,'CH4'!AH17,N2O!AH17,'F-Gase'!AH17)</f>
        <v>6400.3915575066167</v>
      </c>
      <c r="AI17" s="28">
        <f>SUM('CO2'!AI17,'CH4'!AI17,N2O!AI17,'F-Gase'!AI17)</f>
        <v>5200.6574231539407</v>
      </c>
      <c r="AJ17" s="164">
        <f>SUM('CO2'!AJ17,'CH4'!AJ17,N2O!AJ17,'F-Gase'!AJ17)</f>
        <v>4927.1403681580132</v>
      </c>
    </row>
    <row r="18" spans="2:36" ht="18.75" customHeight="1">
      <c r="B18" s="17" t="s">
        <v>12</v>
      </c>
      <c r="C18" s="27">
        <f>SUM('CO2'!C18,'CH4'!C18,N2O!C18,'F-Gase'!C18)</f>
        <v>27900.741562229996</v>
      </c>
      <c r="D18" s="27">
        <f>SUM('CO2'!D18,'CH4'!D18,N2O!D18,'F-Gase'!D18)</f>
        <v>26909.364120500002</v>
      </c>
      <c r="E18" s="27">
        <f>SUM('CO2'!E18,'CH4'!E18,N2O!E18,'F-Gase'!E18)</f>
        <v>23255.906489500001</v>
      </c>
      <c r="F18" s="27">
        <f>SUM('CO2'!F18,'CH4'!F18,N2O!F18,'F-Gase'!F18)</f>
        <v>23565.259039759996</v>
      </c>
      <c r="G18" s="27">
        <f>SUM('CO2'!G18,'CH4'!G18,N2O!G18,'F-Gase'!G18)</f>
        <v>24695.446330703999</v>
      </c>
      <c r="H18" s="27">
        <f>SUM('CO2'!H18,'CH4'!H18,N2O!H18,'F-Gase'!H18)</f>
        <v>22632.392640241073</v>
      </c>
      <c r="I18" s="27">
        <f>SUM('CO2'!I18,'CH4'!I18,N2O!I18,'F-Gase'!I18)</f>
        <v>21829.7532666474</v>
      </c>
      <c r="J18" s="27">
        <f>SUM('CO2'!J18,'CH4'!J18,N2O!J18,'F-Gase'!J18)</f>
        <v>23450.320019460501</v>
      </c>
      <c r="K18" s="27">
        <f>SUM('CO2'!K18,'CH4'!K18,N2O!K18,'F-Gase'!K18)</f>
        <v>21782.37078270832</v>
      </c>
      <c r="L18" s="27">
        <f>SUM('CO2'!L18,'CH4'!L18,N2O!L18,'F-Gase'!L18)</f>
        <v>19397.499676809526</v>
      </c>
      <c r="M18" s="27">
        <f>SUM('CO2'!M18,'CH4'!M18,N2O!M18,'F-Gase'!M18)</f>
        <v>24183.512989136987</v>
      </c>
      <c r="N18" s="27">
        <f>SUM('CO2'!N18,'CH4'!N18,N2O!N18,'F-Gase'!N18)</f>
        <v>21337.53162310474</v>
      </c>
      <c r="O18" s="27">
        <f>SUM('CO2'!O18,'CH4'!O18,N2O!O18,'F-Gase'!O18)</f>
        <v>19791.080339131357</v>
      </c>
      <c r="P18" s="27">
        <f>SUM('CO2'!P18,'CH4'!P18,N2O!P18,'F-Gase'!P18)</f>
        <v>22094.904205691677</v>
      </c>
      <c r="Q18" s="27">
        <f>SUM('CO2'!Q18,'CH4'!Q18,N2O!Q18,'F-Gase'!Q18)</f>
        <v>22204.629929218438</v>
      </c>
      <c r="R18" s="27">
        <f>SUM('CO2'!R18,'CH4'!R18,N2O!R18,'F-Gase'!R18)</f>
        <v>20790.341029189498</v>
      </c>
      <c r="S18" s="27">
        <f>SUM('CO2'!S18,'CH4'!S18,N2O!S18,'F-Gase'!S18)</f>
        <v>21110.097203638776</v>
      </c>
      <c r="T18" s="27">
        <f>SUM('CO2'!T18,'CH4'!T18,N2O!T18,'F-Gase'!T18)</f>
        <v>20101.176629854966</v>
      </c>
      <c r="U18" s="27">
        <f>SUM('CO2'!U18,'CH4'!U18,N2O!U18,'F-Gase'!U18)</f>
        <v>18515.135933570389</v>
      </c>
      <c r="V18" s="27">
        <f>SUM('CO2'!V18,'CH4'!V18,N2O!V18,'F-Gase'!V18)</f>
        <v>13137.54045853772</v>
      </c>
      <c r="W18" s="27">
        <f>SUM('CO2'!W18,'CH4'!W18,N2O!W18,'F-Gase'!W18)</f>
        <v>16661.484410414829</v>
      </c>
      <c r="X18" s="27">
        <f>SUM('CO2'!X18,'CH4'!X18,N2O!X18,'F-Gase'!X18)</f>
        <v>17236.508485664184</v>
      </c>
      <c r="Y18" s="27">
        <f>SUM('CO2'!Y18,'CH4'!Y18,N2O!Y18,'F-Gase'!Y18)</f>
        <v>14879.060608255011</v>
      </c>
      <c r="Z18" s="27">
        <f>SUM('CO2'!Z18,'CH4'!Z18,N2O!Z18,'F-Gase'!Z18)</f>
        <v>15375.044641465658</v>
      </c>
      <c r="AA18" s="27">
        <f>SUM('CO2'!AA18,'CH4'!AA18,N2O!AA18,'F-Gase'!AA18)</f>
        <v>17114.747878477647</v>
      </c>
      <c r="AB18" s="27">
        <f>SUM('CO2'!AB18,'CH4'!AB18,N2O!AB18,'F-Gase'!AB18)</f>
        <v>17021.551401093639</v>
      </c>
      <c r="AC18" s="27">
        <f>SUM('CO2'!AC18,'CH4'!AC18,N2O!AC18,'F-Gase'!AC18)</f>
        <v>18583.937820572955</v>
      </c>
      <c r="AD18" s="27">
        <f>SUM('CO2'!AD18,'CH4'!AD18,N2O!AD18,'F-Gase'!AD18)</f>
        <v>21822.335931970367</v>
      </c>
      <c r="AE18" s="27">
        <f>SUM('CO2'!AE18,'CH4'!AE18,N2O!AE18,'F-Gase'!AE18)</f>
        <v>20072.745867323221</v>
      </c>
      <c r="AF18" s="27">
        <f>SUM('CO2'!AF18,'CH4'!AF18,N2O!AF18,'F-Gase'!AF18)</f>
        <v>18183.507978943639</v>
      </c>
      <c r="AG18" s="163">
        <f>SUM('CO2'!AG18,'CH4'!AG18,N2O!AG18,'F-Gase'!AG18)</f>
        <v>15970.707544018656</v>
      </c>
      <c r="AH18" s="142">
        <f>SUM('CO2'!AH18,'CH4'!AH18,N2O!AH18,'F-Gase'!AH18)</f>
        <v>17706.397498977396</v>
      </c>
      <c r="AI18" s="90">
        <f>SUM('CO2'!AI18,'CH4'!AI18,N2O!AI18,'F-Gase'!AI18)</f>
        <v>16093.982260909483</v>
      </c>
      <c r="AJ18" s="163">
        <f>SUM('CO2'!AJ18,'CH4'!AJ18,N2O!AJ18,'F-Gase'!AJ18)</f>
        <v>14912.411454190251</v>
      </c>
    </row>
    <row r="19" spans="2:36" ht="18.75" customHeight="1">
      <c r="B19" s="18" t="s">
        <v>76</v>
      </c>
      <c r="C19" s="28">
        <f>SUM('CO2'!C19,'CH4'!C19,N2O!C19,'F-Gase'!C19)</f>
        <v>9494.4408470423332</v>
      </c>
      <c r="D19" s="28">
        <f>SUM('CO2'!D19,'CH4'!D19,N2O!D19,'F-Gase'!D19)</f>
        <v>9712.4910310098385</v>
      </c>
      <c r="E19" s="28">
        <f>SUM('CO2'!E19,'CH4'!E19,N2O!E19,'F-Gase'!E19)</f>
        <v>10292.24137293204</v>
      </c>
      <c r="F19" s="28">
        <f>SUM('CO2'!F19,'CH4'!F19,N2O!F19,'F-Gase'!F19)</f>
        <v>13016.197123098584</v>
      </c>
      <c r="G19" s="28">
        <f>SUM('CO2'!G19,'CH4'!G19,N2O!G19,'F-Gase'!G19)</f>
        <v>13274.195823483085</v>
      </c>
      <c r="H19" s="28">
        <f>SUM('CO2'!H19,'CH4'!H19,N2O!H19,'F-Gase'!H19)</f>
        <v>13526.522263495322</v>
      </c>
      <c r="I19" s="28">
        <f>SUM('CO2'!I19,'CH4'!I19,N2O!I19,'F-Gase'!I19)</f>
        <v>13954.519890962925</v>
      </c>
      <c r="J19" s="28">
        <f>SUM('CO2'!J19,'CH4'!J19,N2O!J19,'F-Gase'!J19)</f>
        <v>14687.522183299814</v>
      </c>
      <c r="K19" s="28">
        <f>SUM('CO2'!K19,'CH4'!K19,N2O!K19,'F-Gase'!K19)</f>
        <v>15151.163751782036</v>
      </c>
      <c r="L19" s="28">
        <f>SUM('CO2'!L19,'CH4'!L19,N2O!L19,'F-Gase'!L19)</f>
        <v>13826.095332789424</v>
      </c>
      <c r="M19" s="28">
        <f>SUM('CO2'!M19,'CH4'!M19,N2O!M19,'F-Gase'!M19)</f>
        <v>13951.56244665886</v>
      </c>
      <c r="N19" s="28">
        <f>SUM('CO2'!N19,'CH4'!N19,N2O!N19,'F-Gase'!N19)</f>
        <v>14391.923794072778</v>
      </c>
      <c r="O19" s="28">
        <f>SUM('CO2'!O19,'CH4'!O19,N2O!O19,'F-Gase'!O19)</f>
        <v>14079.143991747998</v>
      </c>
      <c r="P19" s="28">
        <f>SUM('CO2'!P19,'CH4'!P19,N2O!P19,'F-Gase'!P19)</f>
        <v>14061.605684290622</v>
      </c>
      <c r="Q19" s="28">
        <f>SUM('CO2'!Q19,'CH4'!Q19,N2O!Q19,'F-Gase'!Q19)</f>
        <v>14377.971669450299</v>
      </c>
      <c r="R19" s="28">
        <f>SUM('CO2'!R19,'CH4'!R19,N2O!R19,'F-Gase'!R19)</f>
        <v>14368.660616103072</v>
      </c>
      <c r="S19" s="28">
        <f>SUM('CO2'!S19,'CH4'!S19,N2O!S19,'F-Gase'!S19)</f>
        <v>14863.441005021381</v>
      </c>
      <c r="T19" s="28">
        <f>SUM('CO2'!T19,'CH4'!T19,N2O!T19,'F-Gase'!T19)</f>
        <v>15321.763227810436</v>
      </c>
      <c r="U19" s="28">
        <f>SUM('CO2'!U19,'CH4'!U19,N2O!U19,'F-Gase'!U19)</f>
        <v>15105.676998631758</v>
      </c>
      <c r="V19" s="28">
        <f>SUM('CO2'!V19,'CH4'!V19,N2O!V19,'F-Gase'!V19)</f>
        <v>15215.391127858264</v>
      </c>
      <c r="W19" s="28">
        <f>SUM('CO2'!W19,'CH4'!W19,N2O!W19,'F-Gase'!W19)</f>
        <v>15779.180778218877</v>
      </c>
      <c r="X19" s="28">
        <f>SUM('CO2'!X19,'CH4'!X19,N2O!X19,'F-Gase'!X19)</f>
        <v>16051.204673960299</v>
      </c>
      <c r="Y19" s="28">
        <f>SUM('CO2'!Y19,'CH4'!Y19,N2O!Y19,'F-Gase'!Y19)</f>
        <v>16250.225306935143</v>
      </c>
      <c r="Z19" s="28">
        <f>SUM('CO2'!Z19,'CH4'!Z19,N2O!Z19,'F-Gase'!Z19)</f>
        <v>16185.864650629494</v>
      </c>
      <c r="AA19" s="28">
        <f>SUM('CO2'!AA19,'CH4'!AA19,N2O!AA19,'F-Gase'!AA19)</f>
        <v>16208.376456262467</v>
      </c>
      <c r="AB19" s="28">
        <f>SUM('CO2'!AB19,'CH4'!AB19,N2O!AB19,'F-Gase'!AB19)</f>
        <v>16583.944069687048</v>
      </c>
      <c r="AC19" s="28">
        <f>SUM('CO2'!AC19,'CH4'!AC19,N2O!AC19,'F-Gase'!AC19)</f>
        <v>16688.800636002597</v>
      </c>
      <c r="AD19" s="28">
        <f>SUM('CO2'!AD19,'CH4'!AD19,N2O!AD19,'F-Gase'!AD19)</f>
        <v>16658.595989098132</v>
      </c>
      <c r="AE19" s="28">
        <f>SUM('CO2'!AE19,'CH4'!AE19,N2O!AE19,'F-Gase'!AE19)</f>
        <v>15795.707285066073</v>
      </c>
      <c r="AF19" s="28">
        <f>SUM('CO2'!AF19,'CH4'!AF19,N2O!AF19,'F-Gase'!AF19)</f>
        <v>15059.156493471706</v>
      </c>
      <c r="AG19" s="164">
        <f>SUM('CO2'!AG19,'CH4'!AG19,N2O!AG19,'F-Gase'!AG19)</f>
        <v>13522.140311430776</v>
      </c>
      <c r="AH19" s="143">
        <f>SUM('CO2'!AH19,'CH4'!AH19,N2O!AH19,'F-Gase'!AH19)</f>
        <v>13042.195341099121</v>
      </c>
      <c r="AI19" s="28">
        <f>SUM('CO2'!AI19,'CH4'!AI19,N2O!AI19,'F-Gase'!AI19)</f>
        <v>12156.480019262011</v>
      </c>
      <c r="AJ19" s="164">
        <f>SUM('CO2'!AJ19,'CH4'!AJ19,N2O!AJ19,'F-Gase'!AJ19)</f>
        <v>11383.268562417408</v>
      </c>
    </row>
    <row r="20" spans="2:36" s="148" customFormat="1" ht="18.75" customHeight="1">
      <c r="B20" s="89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</row>
    <row r="21" spans="2:36" s="10" customFormat="1" ht="18.75" customHeight="1">
      <c r="B21" s="150" t="s">
        <v>9</v>
      </c>
      <c r="C21" s="162">
        <f>SUMIF(C22:C24,"&lt;1E+307")</f>
        <v>210038.39500964139</v>
      </c>
      <c r="D21" s="162">
        <f t="shared" ref="D21:AD21" si="10">SUMIF(D22:D24,"&lt;1E+307")</f>
        <v>208432.10842708719</v>
      </c>
      <c r="E21" s="162">
        <f t="shared" si="10"/>
        <v>190275.92066639283</v>
      </c>
      <c r="F21" s="162">
        <f t="shared" si="10"/>
        <v>197004.69390040362</v>
      </c>
      <c r="G21" s="162">
        <f t="shared" si="10"/>
        <v>186223.36949533533</v>
      </c>
      <c r="H21" s="162">
        <f t="shared" si="10"/>
        <v>187713.45158014985</v>
      </c>
      <c r="I21" s="162">
        <f t="shared" si="10"/>
        <v>210886.76286370921</v>
      </c>
      <c r="J21" s="162">
        <f t="shared" si="10"/>
        <v>197656.1344516158</v>
      </c>
      <c r="K21" s="162">
        <f t="shared" si="10"/>
        <v>189511.81426999238</v>
      </c>
      <c r="L21" s="162">
        <f t="shared" si="10"/>
        <v>172831.55363589106</v>
      </c>
      <c r="M21" s="162">
        <f t="shared" si="10"/>
        <v>166789.54295803956</v>
      </c>
      <c r="N21" s="162">
        <f t="shared" si="10"/>
        <v>187079.52214722181</v>
      </c>
      <c r="O21" s="162">
        <f t="shared" si="10"/>
        <v>174080.8932375185</v>
      </c>
      <c r="P21" s="162">
        <f t="shared" si="10"/>
        <v>161403.37418174362</v>
      </c>
      <c r="Q21" s="162">
        <f t="shared" si="10"/>
        <v>153223.72558321309</v>
      </c>
      <c r="R21" s="162">
        <f t="shared" si="10"/>
        <v>157330.30331130297</v>
      </c>
      <c r="S21" s="162">
        <f t="shared" si="10"/>
        <v>163746.7064270649</v>
      </c>
      <c r="T21" s="162">
        <f t="shared" si="10"/>
        <v>122054.3391313773</v>
      </c>
      <c r="U21" s="162">
        <f t="shared" si="10"/>
        <v>147249.19982231761</v>
      </c>
      <c r="V21" s="162">
        <f t="shared" si="10"/>
        <v>137170.66475658808</v>
      </c>
      <c r="W21" s="162">
        <f t="shared" si="10"/>
        <v>142928.51365286132</v>
      </c>
      <c r="X21" s="162">
        <f t="shared" si="10"/>
        <v>124658.43921430061</v>
      </c>
      <c r="Y21" s="162">
        <f t="shared" si="10"/>
        <v>130374.42588095729</v>
      </c>
      <c r="Z21" s="162">
        <f t="shared" si="10"/>
        <v>139122.19253354851</v>
      </c>
      <c r="AA21" s="162">
        <f t="shared" si="10"/>
        <v>120301.90849155995</v>
      </c>
      <c r="AB21" s="162">
        <f t="shared" si="10"/>
        <v>126264.55671364519</v>
      </c>
      <c r="AC21" s="162">
        <f t="shared" si="10"/>
        <v>121550.34033853188</v>
      </c>
      <c r="AD21" s="162">
        <f t="shared" si="10"/>
        <v>121183.8847713045</v>
      </c>
      <c r="AE21" s="162">
        <f t="shared" ref="AE21:AF21" si="11">SUMIF(AE22:AE24,"&lt;1E+307")</f>
        <v>116164.27495782934</v>
      </c>
      <c r="AF21" s="162">
        <f t="shared" si="11"/>
        <v>122357.37472159049</v>
      </c>
      <c r="AG21" s="162">
        <f t="shared" ref="AG21" si="12">SUMIF(AG22:AG24,"&lt;1E+307")</f>
        <v>122551.70518132397</v>
      </c>
      <c r="AH21" s="162">
        <f t="shared" ref="AH21:AJ21" si="13">SUMIF(AH22:AH24,"&lt;1E+307")</f>
        <v>119354.6424065769</v>
      </c>
      <c r="AI21" s="162">
        <f t="shared" ref="AI21" si="14">SUMIF(AI22:AI24,"&lt;1E+307")</f>
        <v>110543.5730421372</v>
      </c>
      <c r="AJ21" s="162">
        <f t="shared" si="13"/>
        <v>102219.06717936229</v>
      </c>
    </row>
    <row r="22" spans="2:36" s="148" customFormat="1" ht="18.75" customHeight="1">
      <c r="B22" s="89" t="s">
        <v>68</v>
      </c>
      <c r="C22" s="163">
        <f>SUM('CO2'!C22,'CH4'!C22,N2O!C22)</f>
        <v>65804.359290479479</v>
      </c>
      <c r="D22" s="163">
        <f>SUM('CO2'!D22,'CH4'!D22,N2O!D22)</f>
        <v>65895.876675577834</v>
      </c>
      <c r="E22" s="163">
        <f>SUM('CO2'!E22,'CH4'!E22,N2O!E22)</f>
        <v>58452.389768545851</v>
      </c>
      <c r="F22" s="163">
        <f>SUM('CO2'!F22,'CH4'!F22,N2O!F22)</f>
        <v>56057.508832451829</v>
      </c>
      <c r="G22" s="163">
        <f>SUM('CO2'!G22,'CH4'!G22,N2O!G22)</f>
        <v>51402.857737900245</v>
      </c>
      <c r="H22" s="163">
        <f>SUM('CO2'!H22,'CH4'!H22,N2O!H22)</f>
        <v>53331.501785511333</v>
      </c>
      <c r="I22" s="163">
        <f>SUM('CO2'!I22,'CH4'!I22,N2O!I22)</f>
        <v>64037.490081843804</v>
      </c>
      <c r="J22" s="163">
        <f>SUM('CO2'!J22,'CH4'!J22,N2O!J22)</f>
        <v>54985.144337042926</v>
      </c>
      <c r="K22" s="163">
        <f>SUM('CO2'!K22,'CH4'!K22,N2O!K22)</f>
        <v>53303.890272885532</v>
      </c>
      <c r="L22" s="163">
        <f>SUM('CO2'!L22,'CH4'!L22,N2O!L22)</f>
        <v>49213.823876185357</v>
      </c>
      <c r="M22" s="163">
        <f>SUM('CO2'!M22,'CH4'!M22,N2O!M22)</f>
        <v>45495.296383119145</v>
      </c>
      <c r="N22" s="163">
        <f>SUM('CO2'!N22,'CH4'!N22,N2O!N22)</f>
        <v>52720.320895352052</v>
      </c>
      <c r="O22" s="163">
        <f>SUM('CO2'!O22,'CH4'!O22,N2O!O22)</f>
        <v>49789.211679101638</v>
      </c>
      <c r="P22" s="163">
        <f>SUM('CO2'!P22,'CH4'!P22,N2O!P22)</f>
        <v>36756.051091465997</v>
      </c>
      <c r="Q22" s="163">
        <f>SUM('CO2'!Q22,'CH4'!Q22,N2O!Q22)</f>
        <v>36977.771617034341</v>
      </c>
      <c r="R22" s="163">
        <f>SUM('CO2'!R22,'CH4'!R22,N2O!R22)</f>
        <v>43694.459872649706</v>
      </c>
      <c r="S22" s="163">
        <f>SUM('CO2'!S22,'CH4'!S22,N2O!S22)</f>
        <v>48193.092429677119</v>
      </c>
      <c r="T22" s="163">
        <f>SUM('CO2'!T22,'CH4'!T22,N2O!T22)</f>
        <v>33426.605428341529</v>
      </c>
      <c r="U22" s="163">
        <f>SUM('CO2'!U22,'CH4'!U22,N2O!U22)</f>
        <v>38919.871050814174</v>
      </c>
      <c r="V22" s="163">
        <f>SUM('CO2'!V22,'CH4'!V22,N2O!V22)</f>
        <v>36590.408633519801</v>
      </c>
      <c r="W22" s="163">
        <f>SUM('CO2'!W22,'CH4'!W22,N2O!W22)</f>
        <v>35521.325280677331</v>
      </c>
      <c r="X22" s="163">
        <f>SUM('CO2'!X22,'CH4'!X22,N2O!X22)</f>
        <v>34787.84322525101</v>
      </c>
      <c r="Y22" s="163">
        <f>SUM('CO2'!Y22,'CH4'!Y22,N2O!Y22)</f>
        <v>33860.887804025166</v>
      </c>
      <c r="Z22" s="163">
        <f>SUM('CO2'!Z22,'CH4'!Z22,N2O!Z22)</f>
        <v>37277.757688824808</v>
      </c>
      <c r="AA22" s="163">
        <f>SUM('CO2'!AA22,'CH4'!AA22,N2O!AA22)</f>
        <v>34913.976931891411</v>
      </c>
      <c r="AB22" s="163">
        <f>SUM('CO2'!AB22,'CH4'!AB22,N2O!AB22)</f>
        <v>36316.641880151103</v>
      </c>
      <c r="AC22" s="163">
        <f>SUM('CO2'!AC22,'CH4'!AC22,N2O!AC22)</f>
        <v>28602.69938334974</v>
      </c>
      <c r="AD22" s="163">
        <f>SUM('CO2'!AD22,'CH4'!AD22,N2O!AD22)</f>
        <v>29864.098996349912</v>
      </c>
      <c r="AE22" s="163">
        <f>SUM('CO2'!AE22,'CH4'!AE22,N2O!AE22)</f>
        <v>25631.099132303123</v>
      </c>
      <c r="AF22" s="163">
        <f>SUM('CO2'!AF22,'CH4'!AF22,N2O!AF22)</f>
        <v>26015.476245927915</v>
      </c>
      <c r="AG22" s="163">
        <f>SUM('CO2'!AG22,'CH4'!AG22,N2O!AG22)</f>
        <v>25096.875890740394</v>
      </c>
      <c r="AH22" s="163">
        <f>SUM('CO2'!AH22,'CH4'!AH22,N2O!AH22)</f>
        <v>25902.973153998541</v>
      </c>
      <c r="AI22" s="163">
        <f>SUM('CO2'!AI22,'CH4'!AI22,N2O!AI22)</f>
        <v>24196.743188764842</v>
      </c>
      <c r="AJ22" s="163">
        <f>SUM('CO2'!AJ22,'CH4'!AJ22,N2O!AJ22)</f>
        <v>22917.855601987761</v>
      </c>
    </row>
    <row r="23" spans="2:36" s="148" customFormat="1" ht="18.75" customHeight="1">
      <c r="B23" s="18" t="s">
        <v>16</v>
      </c>
      <c r="C23" s="164">
        <f>SUM('CO2'!C23,'CH4'!C23,N2O!C23)</f>
        <v>132102.31654422832</v>
      </c>
      <c r="D23" s="164">
        <f>SUM('CO2'!D23,'CH4'!D23,N2O!D23)</f>
        <v>133884.6121034096</v>
      </c>
      <c r="E23" s="164">
        <f>SUM('CO2'!E23,'CH4'!E23,N2O!E23)</f>
        <v>125258.5463138614</v>
      </c>
      <c r="F23" s="164">
        <f>SUM('CO2'!F23,'CH4'!F23,N2O!F23)</f>
        <v>135695.24086687996</v>
      </c>
      <c r="G23" s="164">
        <f>SUM('CO2'!G23,'CH4'!G23,N2O!G23)</f>
        <v>129989.3058758791</v>
      </c>
      <c r="H23" s="164">
        <f>SUM('CO2'!H23,'CH4'!H23,N2O!H23)</f>
        <v>130359.35315315874</v>
      </c>
      <c r="I23" s="164">
        <f>SUM('CO2'!I23,'CH4'!I23,N2O!I23)</f>
        <v>143703.01073586851</v>
      </c>
      <c r="J23" s="164">
        <f>SUM('CO2'!J23,'CH4'!J23,N2O!J23)</f>
        <v>139632.44011780876</v>
      </c>
      <c r="K23" s="164">
        <f>SUM('CO2'!K23,'CH4'!K23,N2O!K23)</f>
        <v>133159.25587785992</v>
      </c>
      <c r="L23" s="164">
        <f>SUM('CO2'!L23,'CH4'!L23,N2O!L23)</f>
        <v>121015.55126743617</v>
      </c>
      <c r="M23" s="164">
        <f>SUM('CO2'!M23,'CH4'!M23,N2O!M23)</f>
        <v>118962.69566393808</v>
      </c>
      <c r="N23" s="164">
        <f>SUM('CO2'!N23,'CH4'!N23,N2O!N23)</f>
        <v>132448.7004252875</v>
      </c>
      <c r="O23" s="164">
        <f>SUM('CO2'!O23,'CH4'!O23,N2O!O23)</f>
        <v>122344.68322713421</v>
      </c>
      <c r="P23" s="164">
        <f>SUM('CO2'!P23,'CH4'!P23,N2O!P23)</f>
        <v>122622.98470507884</v>
      </c>
      <c r="Q23" s="164">
        <f>SUM('CO2'!Q23,'CH4'!Q23,N2O!Q23)</f>
        <v>114508.83207497807</v>
      </c>
      <c r="R23" s="164">
        <f>SUM('CO2'!R23,'CH4'!R23,N2O!R23)</f>
        <v>111868.07835621116</v>
      </c>
      <c r="S23" s="164">
        <f>SUM('CO2'!S23,'CH4'!S23,N2O!S23)</f>
        <v>113942.45241281178</v>
      </c>
      <c r="T23" s="164">
        <f>SUM('CO2'!T23,'CH4'!T23,N2O!T23)</f>
        <v>87292.032290224699</v>
      </c>
      <c r="U23" s="164">
        <f>SUM('CO2'!U23,'CH4'!U23,N2O!U23)</f>
        <v>106968.65819970786</v>
      </c>
      <c r="V23" s="164">
        <f>SUM('CO2'!V23,'CH4'!V23,N2O!V23)</f>
        <v>99194.258992308009</v>
      </c>
      <c r="W23" s="164">
        <f>SUM('CO2'!W23,'CH4'!W23,N2O!W23)</f>
        <v>106063.64141488769</v>
      </c>
      <c r="X23" s="164">
        <f>SUM('CO2'!X23,'CH4'!X23,N2O!X23)</f>
        <v>88628.073960360154</v>
      </c>
      <c r="Y23" s="164">
        <f>SUM('CO2'!Y23,'CH4'!Y23,N2O!Y23)</f>
        <v>95482.076748569161</v>
      </c>
      <c r="Z23" s="164">
        <f>SUM('CO2'!Z23,'CH4'!Z23,N2O!Z23)</f>
        <v>100773.66297116238</v>
      </c>
      <c r="AA23" s="164">
        <f>SUM('CO2'!AA23,'CH4'!AA23,N2O!AA23)</f>
        <v>84385.41128125781</v>
      </c>
      <c r="AB23" s="164">
        <f>SUM('CO2'!AB23,'CH4'!AB23,N2O!AB23)</f>
        <v>88953.235105017913</v>
      </c>
      <c r="AC23" s="164">
        <f>SUM('CO2'!AC23,'CH4'!AC23,N2O!AC23)</f>
        <v>91915.553249211269</v>
      </c>
      <c r="AD23" s="164">
        <f>SUM('CO2'!AD23,'CH4'!AD23,N2O!AD23)</f>
        <v>90468.834764775951</v>
      </c>
      <c r="AE23" s="164">
        <f>SUM('CO2'!AE23,'CH4'!AE23,N2O!AE23)</f>
        <v>89774.046414684475</v>
      </c>
      <c r="AF23" s="164">
        <f>SUM('CO2'!AF23,'CH4'!AF23,N2O!AF23)</f>
        <v>95420.043400687311</v>
      </c>
      <c r="AG23" s="164">
        <f>SUM('CO2'!AG23,'CH4'!AG23,N2O!AG23)</f>
        <v>96666.276593148345</v>
      </c>
      <c r="AH23" s="164">
        <f>SUM('CO2'!AH23,'CH4'!AH23,N2O!AH23)</f>
        <v>92469.505913782443</v>
      </c>
      <c r="AI23" s="164">
        <f>SUM('CO2'!AI23,'CH4'!AI23,N2O!AI23)</f>
        <v>85502.403305384447</v>
      </c>
      <c r="AJ23" s="164">
        <f>SUM('CO2'!AJ23,'CH4'!AJ23,N2O!AJ23)</f>
        <v>78452.761826826594</v>
      </c>
    </row>
    <row r="24" spans="2:36" s="148" customFormat="1" ht="18.75" customHeight="1">
      <c r="B24" s="89" t="s">
        <v>69</v>
      </c>
      <c r="C24" s="163">
        <f>SUM('CO2'!C24,'CH4'!C24,N2O!C24)</f>
        <v>12131.719174933585</v>
      </c>
      <c r="D24" s="163">
        <f>SUM('CO2'!D24,'CH4'!D24,N2O!D24)</f>
        <v>8651.6196480997514</v>
      </c>
      <c r="E24" s="163">
        <f>SUM('CO2'!E24,'CH4'!E24,N2O!E24)</f>
        <v>6564.9845839855698</v>
      </c>
      <c r="F24" s="163">
        <f>SUM('CO2'!F24,'CH4'!F24,N2O!F24)</f>
        <v>5251.9442010718367</v>
      </c>
      <c r="G24" s="163">
        <f>SUM('CO2'!G24,'CH4'!G24,N2O!G24)</f>
        <v>4831.2058815559794</v>
      </c>
      <c r="H24" s="163">
        <f>SUM('CO2'!H24,'CH4'!H24,N2O!H24)</f>
        <v>4022.5966414797931</v>
      </c>
      <c r="I24" s="163">
        <f>SUM('CO2'!I24,'CH4'!I24,N2O!I24)</f>
        <v>3146.2620459968921</v>
      </c>
      <c r="J24" s="163">
        <f>SUM('CO2'!J24,'CH4'!J24,N2O!J24)</f>
        <v>3038.5499967641163</v>
      </c>
      <c r="K24" s="163">
        <f>SUM('CO2'!K24,'CH4'!K24,N2O!K24)</f>
        <v>3048.6681192469255</v>
      </c>
      <c r="L24" s="163">
        <f>SUM('CO2'!L24,'CH4'!L24,N2O!L24)</f>
        <v>2602.1784922695324</v>
      </c>
      <c r="M24" s="163">
        <f>SUM('CO2'!M24,'CH4'!M24,N2O!M24)</f>
        <v>2331.5509109823411</v>
      </c>
      <c r="N24" s="163">
        <f>SUM('CO2'!N24,'CH4'!N24,N2O!N24)</f>
        <v>1910.5008265822426</v>
      </c>
      <c r="O24" s="163">
        <f>SUM('CO2'!O24,'CH4'!O24,N2O!O24)</f>
        <v>1946.9983312826259</v>
      </c>
      <c r="P24" s="163">
        <f>SUM('CO2'!P24,'CH4'!P24,N2O!P24)</f>
        <v>2024.3383851987999</v>
      </c>
      <c r="Q24" s="163">
        <f>SUM('CO2'!Q24,'CH4'!Q24,N2O!Q24)</f>
        <v>1737.1218912006946</v>
      </c>
      <c r="R24" s="163">
        <f>SUM('CO2'!R24,'CH4'!R24,N2O!R24)</f>
        <v>1767.7650824420725</v>
      </c>
      <c r="S24" s="163">
        <f>SUM('CO2'!S24,'CH4'!S24,N2O!S24)</f>
        <v>1611.161584576007</v>
      </c>
      <c r="T24" s="163">
        <f>SUM('CO2'!T24,'CH4'!T24,N2O!T24)</f>
        <v>1335.7014128110793</v>
      </c>
      <c r="U24" s="163">
        <f>SUM('CO2'!U24,'CH4'!U24,N2O!U24)</f>
        <v>1360.6705717955713</v>
      </c>
      <c r="V24" s="163">
        <f>SUM('CO2'!V24,'CH4'!V24,N2O!V24)</f>
        <v>1385.9971307602946</v>
      </c>
      <c r="W24" s="163">
        <f>SUM('CO2'!W24,'CH4'!W24,N2O!W24)</f>
        <v>1343.5469572962816</v>
      </c>
      <c r="X24" s="163">
        <f>SUM('CO2'!X24,'CH4'!X24,N2O!X24)</f>
        <v>1242.522028689443</v>
      </c>
      <c r="Y24" s="163">
        <f>SUM('CO2'!Y24,'CH4'!Y24,N2O!Y24)</f>
        <v>1031.4613283629662</v>
      </c>
      <c r="Z24" s="163">
        <f>SUM('CO2'!Z24,'CH4'!Z24,N2O!Z24)</f>
        <v>1070.7718735613207</v>
      </c>
      <c r="AA24" s="163">
        <f>SUM('CO2'!AA24,'CH4'!AA24,N2O!AA24)</f>
        <v>1002.5202784107353</v>
      </c>
      <c r="AB24" s="163">
        <f>SUM('CO2'!AB24,'CH4'!AB24,N2O!AB24)</f>
        <v>994.67972847616841</v>
      </c>
      <c r="AC24" s="163">
        <f>SUM('CO2'!AC24,'CH4'!AC24,N2O!AC24)</f>
        <v>1032.0877059708664</v>
      </c>
      <c r="AD24" s="163">
        <f>SUM('CO2'!AD24,'CH4'!AD24,N2O!AD24)</f>
        <v>850.95101017863544</v>
      </c>
      <c r="AE24" s="163">
        <f>SUM('CO2'!AE24,'CH4'!AE24,N2O!AE24)</f>
        <v>759.12941084175179</v>
      </c>
      <c r="AF24" s="163">
        <f>SUM('CO2'!AF24,'CH4'!AF24,N2O!AF24)</f>
        <v>921.85507497525657</v>
      </c>
      <c r="AG24" s="163">
        <f>SUM('CO2'!AG24,'CH4'!AG24,N2O!AG24)</f>
        <v>788.55269743522069</v>
      </c>
      <c r="AH24" s="163">
        <f>SUM('CO2'!AH24,'CH4'!AH24,N2O!AH24)</f>
        <v>982.16333879591775</v>
      </c>
      <c r="AI24" s="163">
        <f>SUM('CO2'!AI24,'CH4'!AI24,N2O!AI24)</f>
        <v>844.426547987915</v>
      </c>
      <c r="AJ24" s="163">
        <f>SUM('CO2'!AJ24,'CH4'!AJ24,N2O!AJ24)</f>
        <v>848.44975054793679</v>
      </c>
    </row>
    <row r="25" spans="2:36" s="148" customFormat="1" ht="18.75" customHeight="1">
      <c r="B25" s="18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</row>
    <row r="26" spans="2:36" s="10" customFormat="1" ht="18.75" customHeight="1">
      <c r="B26" s="151" t="s">
        <v>13</v>
      </c>
      <c r="C26" s="161">
        <f>SUMIF(C27:C30,"&lt;1E+307")</f>
        <v>163355.14684225293</v>
      </c>
      <c r="D26" s="161">
        <f t="shared" ref="D26:AD26" si="15">SUMIF(D27:D30,"&lt;1E+307")</f>
        <v>166303.02921980195</v>
      </c>
      <c r="E26" s="161">
        <f t="shared" si="15"/>
        <v>172167.73152756793</v>
      </c>
      <c r="F26" s="161">
        <f t="shared" si="15"/>
        <v>176492.77057747304</v>
      </c>
      <c r="G26" s="161">
        <f t="shared" si="15"/>
        <v>172463.07414861329</v>
      </c>
      <c r="H26" s="161">
        <f t="shared" si="15"/>
        <v>176122.31755180564</v>
      </c>
      <c r="I26" s="161">
        <f t="shared" si="15"/>
        <v>175706.24113057725</v>
      </c>
      <c r="J26" s="161">
        <f t="shared" si="15"/>
        <v>176120.78921599779</v>
      </c>
      <c r="K26" s="161">
        <f t="shared" si="15"/>
        <v>179396.34589714115</v>
      </c>
      <c r="L26" s="161">
        <f t="shared" si="15"/>
        <v>184529.48271860031</v>
      </c>
      <c r="M26" s="161">
        <f t="shared" si="15"/>
        <v>180586.21277615492</v>
      </c>
      <c r="N26" s="161">
        <f t="shared" si="15"/>
        <v>176693.59539978448</v>
      </c>
      <c r="O26" s="161">
        <f t="shared" si="15"/>
        <v>174183.1324274303</v>
      </c>
      <c r="P26" s="161">
        <f t="shared" si="15"/>
        <v>165215.6877255592</v>
      </c>
      <c r="Q26" s="161">
        <f t="shared" si="15"/>
        <v>159629.15511131907</v>
      </c>
      <c r="R26" s="161">
        <f t="shared" si="15"/>
        <v>155559.13707688075</v>
      </c>
      <c r="S26" s="161">
        <f t="shared" si="15"/>
        <v>160277.36259606248</v>
      </c>
      <c r="T26" s="161">
        <f t="shared" si="15"/>
        <v>152438.24379715</v>
      </c>
      <c r="U26" s="161">
        <f t="shared" si="15"/>
        <v>157361.9410532093</v>
      </c>
      <c r="V26" s="161">
        <f t="shared" si="15"/>
        <v>151980.4175737414</v>
      </c>
      <c r="W26" s="161">
        <f t="shared" si="15"/>
        <v>150448.03738609026</v>
      </c>
      <c r="X26" s="161">
        <f t="shared" si="15"/>
        <v>152304.80216643753</v>
      </c>
      <c r="Y26" s="161">
        <f t="shared" si="15"/>
        <v>150638.48257244681</v>
      </c>
      <c r="Z26" s="161">
        <f t="shared" si="15"/>
        <v>154679.59854454809</v>
      </c>
      <c r="AA26" s="161">
        <f t="shared" si="15"/>
        <v>153849.91630543108</v>
      </c>
      <c r="AB26" s="161">
        <f t="shared" si="15"/>
        <v>161678.5006892035</v>
      </c>
      <c r="AC26" s="161">
        <f t="shared" si="15"/>
        <v>163803.48932129444</v>
      </c>
      <c r="AD26" s="161">
        <f t="shared" si="15"/>
        <v>165176.19340534689</v>
      </c>
      <c r="AE26" s="161">
        <f t="shared" ref="AE26:AF26" si="16">SUMIF(AE27:AE30,"&lt;1E+307")</f>
        <v>165380.40341397893</v>
      </c>
      <c r="AF26" s="161">
        <f t="shared" si="16"/>
        <v>164323.71733085901</v>
      </c>
      <c r="AG26" s="161">
        <f t="shared" ref="AG26" si="17">SUMIF(AG27:AG30,"&lt;1E+307")</f>
        <v>146385.47307629761</v>
      </c>
      <c r="AH26" s="161">
        <f t="shared" ref="AH26:AJ26" si="18">SUMIF(AH27:AH30,"&lt;1E+307")</f>
        <v>144400.47003687554</v>
      </c>
      <c r="AI26" s="161">
        <f t="shared" ref="AI26" si="19">SUMIF(AI27:AI30,"&lt;1E+307")</f>
        <v>147283.28038136248</v>
      </c>
      <c r="AJ26" s="161">
        <f t="shared" si="18"/>
        <v>145519.73743310908</v>
      </c>
    </row>
    <row r="27" spans="2:36" s="148" customFormat="1" ht="18.75" customHeight="1">
      <c r="B27" s="18" t="s">
        <v>3</v>
      </c>
      <c r="C27" s="164">
        <f>SUM('CO2'!C27,'CH4'!C27,N2O!C27)</f>
        <v>2334.6458095547823</v>
      </c>
      <c r="D27" s="164">
        <f>SUM('CO2'!D27,'CH4'!D27,N2O!D27)</f>
        <v>2251.0227529915969</v>
      </c>
      <c r="E27" s="164">
        <f>SUM('CO2'!E27,'CH4'!E27,N2O!E27)</f>
        <v>2287.7074702453697</v>
      </c>
      <c r="F27" s="164">
        <f>SUM('CO2'!F27,'CH4'!F27,N2O!F27)</f>
        <v>2200.5114838881082</v>
      </c>
      <c r="G27" s="164">
        <f>SUM('CO2'!G27,'CH4'!G27,N2O!G27)</f>
        <v>2182.149631150668</v>
      </c>
      <c r="H27" s="164">
        <f>SUM('CO2'!H27,'CH4'!H27,N2O!H27)</f>
        <v>2289.6804032825362</v>
      </c>
      <c r="I27" s="164">
        <f>SUM('CO2'!I27,'CH4'!I27,N2O!I27)</f>
        <v>2204.5296362501331</v>
      </c>
      <c r="J27" s="164">
        <f>SUM('CO2'!J27,'CH4'!J27,N2O!J27)</f>
        <v>2315.9964398188463</v>
      </c>
      <c r="K27" s="164">
        <f>SUM('CO2'!K27,'CH4'!K27,N2O!K27)</f>
        <v>2327.2260609315003</v>
      </c>
      <c r="L27" s="164">
        <f>SUM('CO2'!L27,'CH4'!L27,N2O!L27)</f>
        <v>2369.5647600722036</v>
      </c>
      <c r="M27" s="164">
        <f>SUM('CO2'!M27,'CH4'!M27,N2O!M27)</f>
        <v>2492.4328577868509</v>
      </c>
      <c r="N27" s="164">
        <f>SUM('CO2'!N27,'CH4'!N27,N2O!N27)</f>
        <v>2408.6115141749788</v>
      </c>
      <c r="O27" s="164">
        <f>SUM('CO2'!O27,'CH4'!O27,N2O!O27)</f>
        <v>2297.5494897850012</v>
      </c>
      <c r="P27" s="164">
        <f>SUM('CO2'!P27,'CH4'!P27,N2O!P27)</f>
        <v>2284.5489312317713</v>
      </c>
      <c r="Q27" s="164">
        <f>SUM('CO2'!Q27,'CH4'!Q27,N2O!Q27)</f>
        <v>2256.0951492932359</v>
      </c>
      <c r="R27" s="164">
        <f>SUM('CO2'!R27,'CH4'!R27,N2O!R27)</f>
        <v>2282.3585300430059</v>
      </c>
      <c r="S27" s="164">
        <f>SUM('CO2'!S27,'CH4'!S27,N2O!S27)</f>
        <v>2336.1408007277187</v>
      </c>
      <c r="T27" s="164">
        <f>SUM('CO2'!T27,'CH4'!T27,N2O!T27)</f>
        <v>2405.8207427924867</v>
      </c>
      <c r="U27" s="164">
        <f>SUM('CO2'!U27,'CH4'!U27,N2O!U27)</f>
        <v>2430.2787016670086</v>
      </c>
      <c r="V27" s="164">
        <f>SUM('CO2'!V27,'CH4'!V27,N2O!V27)</f>
        <v>2282.6464874040116</v>
      </c>
      <c r="W27" s="164">
        <f>SUM('CO2'!W27,'CH4'!W27,N2O!W27)</f>
        <v>2270.4825423158459</v>
      </c>
      <c r="X27" s="164">
        <f>SUM('CO2'!X27,'CH4'!X27,N2O!X27)</f>
        <v>2293.046381291987</v>
      </c>
      <c r="Y27" s="164">
        <f>SUM('CO2'!Y27,'CH4'!Y27,N2O!Y27)</f>
        <v>2179.7128772971564</v>
      </c>
      <c r="Z27" s="164">
        <f>SUM('CO2'!Z27,'CH4'!Z27,N2O!Z27)</f>
        <v>1969.8778292144068</v>
      </c>
      <c r="AA27" s="164">
        <f>SUM('CO2'!AA27,'CH4'!AA27,N2O!AA27)</f>
        <v>1991.7205496418362</v>
      </c>
      <c r="AB27" s="164">
        <f>SUM('CO2'!AB27,'CH4'!AB27,N2O!AB27)</f>
        <v>2078.203113302704</v>
      </c>
      <c r="AC27" s="164">
        <f>SUM('CO2'!AC27,'CH4'!AC27,N2O!AC27)</f>
        <v>2085.2710513663596</v>
      </c>
      <c r="AD27" s="164">
        <f>SUM('CO2'!AD27,'CH4'!AD27,N2O!AD27)</f>
        <v>2022.2945128978358</v>
      </c>
      <c r="AE27" s="164">
        <f>SUM('CO2'!AE27,'CH4'!AE27,N2O!AE27)</f>
        <v>2014.5028144562125</v>
      </c>
      <c r="AF27" s="164">
        <f>SUM('CO2'!AF27,'CH4'!AF27,N2O!AF27)</f>
        <v>2075.8291371257951</v>
      </c>
      <c r="AG27" s="164">
        <f>SUM('CO2'!AG27,'CH4'!AG27,N2O!AG27)</f>
        <v>930.1053618403447</v>
      </c>
      <c r="AH27" s="164">
        <f>SUM('CO2'!AH27,'CH4'!AH27,N2O!AH27)</f>
        <v>717.97981683465207</v>
      </c>
      <c r="AI27" s="164">
        <f>SUM('CO2'!AI27,'CH4'!AI27,N2O!AI27)</f>
        <v>1042.1938176450253</v>
      </c>
      <c r="AJ27" s="164">
        <f>SUM('CO2'!AJ27,'CH4'!AJ27,N2O!AJ27)</f>
        <v>1125.1090506844334</v>
      </c>
    </row>
    <row r="28" spans="2:36" s="148" customFormat="1" ht="18.75" customHeight="1">
      <c r="B28" s="89" t="s">
        <v>4</v>
      </c>
      <c r="C28" s="163">
        <f>SUM('CO2'!C28,'CH4'!C28,N2O!C28)</f>
        <v>154826.00033801998</v>
      </c>
      <c r="D28" s="163">
        <f>SUM('CO2'!D28,'CH4'!D28,N2O!D28)</f>
        <v>158316.32226007959</v>
      </c>
      <c r="E28" s="163">
        <f>SUM('CO2'!E28,'CH4'!E28,N2O!E28)</f>
        <v>164135.1936016086</v>
      </c>
      <c r="F28" s="163">
        <f>SUM('CO2'!F28,'CH4'!F28,N2O!F28)</f>
        <v>168575.05809891075</v>
      </c>
      <c r="G28" s="163">
        <f>SUM('CO2'!G28,'CH4'!G28,N2O!G28)</f>
        <v>164810.79970903468</v>
      </c>
      <c r="H28" s="163">
        <f>SUM('CO2'!H28,'CH4'!H28,N2O!H28)</f>
        <v>168900.6438378375</v>
      </c>
      <c r="I28" s="163">
        <f>SUM('CO2'!I28,'CH4'!I28,N2O!I28)</f>
        <v>168872.21160599968</v>
      </c>
      <c r="J28" s="163">
        <f>SUM('CO2'!J28,'CH4'!J28,N2O!J28)</f>
        <v>169686.90817297989</v>
      </c>
      <c r="K28" s="163">
        <f>SUM('CO2'!K28,'CH4'!K28,N2O!K28)</f>
        <v>173052.77533642191</v>
      </c>
      <c r="L28" s="163">
        <f>SUM('CO2'!L28,'CH4'!L28,N2O!L28)</f>
        <v>178494.68544602633</v>
      </c>
      <c r="M28" s="163">
        <f>SUM('CO2'!M28,'CH4'!M28,N2O!M28)</f>
        <v>174498.77951450087</v>
      </c>
      <c r="N28" s="163">
        <f>SUM('CO2'!N28,'CH4'!N28,N2O!N28)</f>
        <v>170866.003618421</v>
      </c>
      <c r="O28" s="163">
        <f>SUM('CO2'!O28,'CH4'!O28,N2O!O28)</f>
        <v>168671.77098173994</v>
      </c>
      <c r="P28" s="163">
        <f>SUM('CO2'!P28,'CH4'!P28,N2O!P28)</f>
        <v>159404.9460158202</v>
      </c>
      <c r="Q28" s="163">
        <f>SUM('CO2'!Q28,'CH4'!Q28,N2O!Q28)</f>
        <v>153825.61439205098</v>
      </c>
      <c r="R28" s="163">
        <f>SUM('CO2'!R28,'CH4'!R28,N2O!R28)</f>
        <v>149711.05072938988</v>
      </c>
      <c r="S28" s="163">
        <f>SUM('CO2'!S28,'CH4'!S28,N2O!S28)</f>
        <v>154505.00906716887</v>
      </c>
      <c r="T28" s="163">
        <f>SUM('CO2'!T28,'CH4'!T28,N2O!T28)</f>
        <v>146839.01258449614</v>
      </c>
      <c r="U28" s="163">
        <f>SUM('CO2'!U28,'CH4'!U28,N2O!U28)</f>
        <v>151545.94031743633</v>
      </c>
      <c r="V28" s="163">
        <f>SUM('CO2'!V28,'CH4'!V28,N2O!V28)</f>
        <v>146792.1166620529</v>
      </c>
      <c r="W28" s="163">
        <f>SUM('CO2'!W28,'CH4'!W28,N2O!W28)</f>
        <v>145103.25546455875</v>
      </c>
      <c r="X28" s="163">
        <f>SUM('CO2'!X28,'CH4'!X28,N2O!X28)</f>
        <v>147060.05896474153</v>
      </c>
      <c r="Y28" s="163">
        <f>SUM('CO2'!Y28,'CH4'!Y28,N2O!Y28)</f>
        <v>145543.13062527083</v>
      </c>
      <c r="Z28" s="163">
        <f>SUM('CO2'!Z28,'CH4'!Z28,N2O!Z28)</f>
        <v>149779.61952306802</v>
      </c>
      <c r="AA28" s="163">
        <f>SUM('CO2'!AA28,'CH4'!AA28,N2O!AA28)</f>
        <v>149010.20398999468</v>
      </c>
      <c r="AB28" s="163">
        <f>SUM('CO2'!AB28,'CH4'!AB28,N2O!AB28)</f>
        <v>156691.23845140278</v>
      </c>
      <c r="AC28" s="163">
        <f>SUM('CO2'!AC28,'CH4'!AC28,N2O!AC28)</f>
        <v>158851.49719474703</v>
      </c>
      <c r="AD28" s="163">
        <f>SUM('CO2'!AD28,'CH4'!AD28,N2O!AD28)</f>
        <v>160464.63975349945</v>
      </c>
      <c r="AE28" s="163">
        <f>SUM('CO2'!AE28,'CH4'!AE28,N2O!AE28)</f>
        <v>160765.96747315492</v>
      </c>
      <c r="AF28" s="163">
        <f>SUM('CO2'!AF28,'CH4'!AF28,N2O!AF28)</f>
        <v>159549.92122738072</v>
      </c>
      <c r="AG28" s="163">
        <f>SUM('CO2'!AG28,'CH4'!AG28,N2O!AG28)</f>
        <v>142885.27265269999</v>
      </c>
      <c r="AH28" s="163">
        <f>SUM('CO2'!AH28,'CH4'!AH28,N2O!AH28)</f>
        <v>141226.77695449768</v>
      </c>
      <c r="AI28" s="163">
        <f>SUM('CO2'!AI28,'CH4'!AI28,N2O!AI28)</f>
        <v>144033.29861883254</v>
      </c>
      <c r="AJ28" s="163">
        <f>SUM('CO2'!AJ28,'CH4'!AJ28,N2O!AJ28)</f>
        <v>142266.48870021821</v>
      </c>
    </row>
    <row r="29" spans="2:36" s="148" customFormat="1" ht="18.75" customHeight="1">
      <c r="B29" s="18" t="s">
        <v>5</v>
      </c>
      <c r="C29" s="164">
        <f>SUM('CO2'!C29,'CH4'!C29,N2O!C29)</f>
        <v>3159.6208589752596</v>
      </c>
      <c r="D29" s="164">
        <f>SUM('CO2'!D29,'CH4'!D29,N2O!D29)</f>
        <v>2818.2480261610417</v>
      </c>
      <c r="E29" s="164">
        <f>SUM('CO2'!E29,'CH4'!E29,N2O!E29)</f>
        <v>2765.9797750780003</v>
      </c>
      <c r="F29" s="164">
        <f>SUM('CO2'!F29,'CH4'!F29,N2O!F29)</f>
        <v>2753.6866584810318</v>
      </c>
      <c r="G29" s="164">
        <f>SUM('CO2'!G29,'CH4'!G29,N2O!G29)</f>
        <v>2560.9950830318776</v>
      </c>
      <c r="H29" s="164">
        <f>SUM('CO2'!H29,'CH4'!H29,N2O!H29)</f>
        <v>2476.8788731471714</v>
      </c>
      <c r="I29" s="164">
        <f>SUM('CO2'!I29,'CH4'!I29,N2O!I29)</f>
        <v>2354.2249952295288</v>
      </c>
      <c r="J29" s="164">
        <f>SUM('CO2'!J29,'CH4'!J29,N2O!J29)</f>
        <v>2172.8695550655061</v>
      </c>
      <c r="K29" s="164">
        <f>SUM('CO2'!K29,'CH4'!K29,N2O!K29)</f>
        <v>2050.8836434438463</v>
      </c>
      <c r="L29" s="164">
        <f>SUM('CO2'!L29,'CH4'!L29,N2O!L29)</f>
        <v>1937.930716824364</v>
      </c>
      <c r="M29" s="164">
        <f>SUM('CO2'!M29,'CH4'!M29,N2O!M29)</f>
        <v>1953.9274894843486</v>
      </c>
      <c r="N29" s="164">
        <f>SUM('CO2'!N29,'CH4'!N29,N2O!N29)</f>
        <v>1790.9116682234567</v>
      </c>
      <c r="O29" s="164">
        <f>SUM('CO2'!O29,'CH4'!O29,N2O!O29)</f>
        <v>1658.8441812864096</v>
      </c>
      <c r="P29" s="164">
        <f>SUM('CO2'!P29,'CH4'!P29,N2O!P29)</f>
        <v>1627.7466938211328</v>
      </c>
      <c r="Q29" s="164">
        <f>SUM('CO2'!Q29,'CH4'!Q29,N2O!Q29)</f>
        <v>1537.6039912405718</v>
      </c>
      <c r="R29" s="164">
        <f>SUM('CO2'!R29,'CH4'!R29,N2O!R29)</f>
        <v>1429.6973196909512</v>
      </c>
      <c r="S29" s="164">
        <f>SUM('CO2'!S29,'CH4'!S29,N2O!S29)</f>
        <v>1292.1468155328505</v>
      </c>
      <c r="T29" s="164">
        <f>SUM('CO2'!T29,'CH4'!T29,N2O!T29)</f>
        <v>1249.2134106246328</v>
      </c>
      <c r="U29" s="164">
        <f>SUM('CO2'!U29,'CH4'!U29,N2O!U29)</f>
        <v>1216.2410518595191</v>
      </c>
      <c r="V29" s="164">
        <f>SUM('CO2'!V29,'CH4'!V29,N2O!V29)</f>
        <v>1099.9605451546222</v>
      </c>
      <c r="W29" s="164">
        <f>SUM('CO2'!W29,'CH4'!W29,N2O!W29)</f>
        <v>1120.8457538601692</v>
      </c>
      <c r="X29" s="164">
        <f>SUM('CO2'!X29,'CH4'!X29,N2O!X29)</f>
        <v>1132.1541069683831</v>
      </c>
      <c r="Y29" s="164">
        <f>SUM('CO2'!Y29,'CH4'!Y29,N2O!Y29)</f>
        <v>1042.2381377743784</v>
      </c>
      <c r="Z29" s="164">
        <f>SUM('CO2'!Z29,'CH4'!Z29,N2O!Z29)</f>
        <v>1060.1616632470439</v>
      </c>
      <c r="AA29" s="164">
        <f>SUM('CO2'!AA29,'CH4'!AA29,N2O!AA29)</f>
        <v>948.4624524373894</v>
      </c>
      <c r="AB29" s="164">
        <f>SUM('CO2'!AB29,'CH4'!AB29,N2O!AB29)</f>
        <v>1024.517116413595</v>
      </c>
      <c r="AC29" s="164">
        <f>SUM('CO2'!AC29,'CH4'!AC29,N2O!AC29)</f>
        <v>1059.3039426352912</v>
      </c>
      <c r="AD29" s="164">
        <f>SUM('CO2'!AD29,'CH4'!AD29,N2O!AD29)</f>
        <v>878.83523123441796</v>
      </c>
      <c r="AE29" s="164">
        <f>SUM('CO2'!AE29,'CH4'!AE29,N2O!AE29)</f>
        <v>735.83954856638775</v>
      </c>
      <c r="AF29" s="164">
        <f>SUM('CO2'!AF29,'CH4'!AF29,N2O!AF29)</f>
        <v>834.12531772021396</v>
      </c>
      <c r="AG29" s="164">
        <f>SUM('CO2'!AG29,'CH4'!AG29,N2O!AG29)</f>
        <v>832.57385619137244</v>
      </c>
      <c r="AH29" s="164">
        <f>SUM('CO2'!AH29,'CH4'!AH29,N2O!AH29)</f>
        <v>855.53795433999949</v>
      </c>
      <c r="AI29" s="164">
        <f>SUM('CO2'!AI29,'CH4'!AI29,N2O!AI29)</f>
        <v>810.35245332998159</v>
      </c>
      <c r="AJ29" s="164">
        <f>SUM('CO2'!AJ29,'CH4'!AJ29,N2O!AJ29)</f>
        <v>768.26493372207733</v>
      </c>
    </row>
    <row r="30" spans="2:36" s="148" customFormat="1" ht="18.75" customHeight="1">
      <c r="B30" s="89" t="s">
        <v>6</v>
      </c>
      <c r="C30" s="163">
        <f>SUM('CO2'!C30,'CH4'!C30,N2O!C30)</f>
        <v>3034.8798357029186</v>
      </c>
      <c r="D30" s="163">
        <f>SUM('CO2'!D30,'CH4'!D30,N2O!D30)</f>
        <v>2917.4361805697381</v>
      </c>
      <c r="E30" s="163">
        <f>SUM('CO2'!E30,'CH4'!E30,N2O!E30)</f>
        <v>2978.8506806359642</v>
      </c>
      <c r="F30" s="163">
        <f>SUM('CO2'!F30,'CH4'!F30,N2O!F30)</f>
        <v>2963.5143361931409</v>
      </c>
      <c r="G30" s="163">
        <f>SUM('CO2'!G30,'CH4'!G30,N2O!G30)</f>
        <v>2909.1297253960465</v>
      </c>
      <c r="H30" s="163">
        <f>SUM('CO2'!H30,'CH4'!H30,N2O!H30)</f>
        <v>2455.1144375384451</v>
      </c>
      <c r="I30" s="163">
        <f>SUM('CO2'!I30,'CH4'!I30,N2O!I30)</f>
        <v>2275.2748930978892</v>
      </c>
      <c r="J30" s="163">
        <f>SUM('CO2'!J30,'CH4'!J30,N2O!J30)</f>
        <v>1945.0150481335593</v>
      </c>
      <c r="K30" s="163">
        <f>SUM('CO2'!K30,'CH4'!K30,N2O!K30)</f>
        <v>1965.4608563438908</v>
      </c>
      <c r="L30" s="163">
        <f>SUM('CO2'!L30,'CH4'!L30,N2O!L30)</f>
        <v>1727.301795677404</v>
      </c>
      <c r="M30" s="163">
        <f>SUM('CO2'!M30,'CH4'!M30,N2O!M30)</f>
        <v>1641.0729143828457</v>
      </c>
      <c r="N30" s="163">
        <f>SUM('CO2'!N30,'CH4'!N30,N2O!N30)</f>
        <v>1628.0685989650487</v>
      </c>
      <c r="O30" s="163">
        <f>SUM('CO2'!O30,'CH4'!O30,N2O!O30)</f>
        <v>1554.9677746189263</v>
      </c>
      <c r="P30" s="163">
        <f>SUM('CO2'!P30,'CH4'!P30,N2O!P30)</f>
        <v>1898.4460846860804</v>
      </c>
      <c r="Q30" s="163">
        <f>SUM('CO2'!Q30,'CH4'!Q30,N2O!Q30)</f>
        <v>2009.841578734271</v>
      </c>
      <c r="R30" s="163">
        <f>SUM('CO2'!R30,'CH4'!R30,N2O!R30)</f>
        <v>2136.0304977569017</v>
      </c>
      <c r="S30" s="163">
        <f>SUM('CO2'!S30,'CH4'!S30,N2O!S30)</f>
        <v>2144.0659126330561</v>
      </c>
      <c r="T30" s="163">
        <f>SUM('CO2'!T30,'CH4'!T30,N2O!T30)</f>
        <v>1944.1970592367511</v>
      </c>
      <c r="U30" s="163">
        <f>SUM('CO2'!U30,'CH4'!U30,N2O!U30)</f>
        <v>2169.480982246454</v>
      </c>
      <c r="V30" s="163">
        <f>SUM('CO2'!V30,'CH4'!V30,N2O!V30)</f>
        <v>1805.6938791299028</v>
      </c>
      <c r="W30" s="163">
        <f>SUM('CO2'!W30,'CH4'!W30,N2O!W30)</f>
        <v>1953.4536253554966</v>
      </c>
      <c r="X30" s="163">
        <f>SUM('CO2'!X30,'CH4'!X30,N2O!X30)</f>
        <v>1819.5427134356373</v>
      </c>
      <c r="Y30" s="163">
        <f>SUM('CO2'!Y30,'CH4'!Y30,N2O!Y30)</f>
        <v>1873.4009321044462</v>
      </c>
      <c r="Z30" s="163">
        <f>SUM('CO2'!Z30,'CH4'!Z30,N2O!Z30)</f>
        <v>1869.9395290186303</v>
      </c>
      <c r="AA30" s="163">
        <f>SUM('CO2'!AA30,'CH4'!AA30,N2O!AA30)</f>
        <v>1899.5293133571811</v>
      </c>
      <c r="AB30" s="163">
        <f>SUM('CO2'!AB30,'CH4'!AB30,N2O!AB30)</f>
        <v>1884.5420080844192</v>
      </c>
      <c r="AC30" s="163">
        <f>SUM('CO2'!AC30,'CH4'!AC30,N2O!AC30)</f>
        <v>1807.4171325457926</v>
      </c>
      <c r="AD30" s="163">
        <f>SUM('CO2'!AD30,'CH4'!AD30,N2O!AD30)</f>
        <v>1810.423907715174</v>
      </c>
      <c r="AE30" s="163">
        <f>SUM('CO2'!AE30,'CH4'!AE30,N2O!AE30)</f>
        <v>1864.0935778014355</v>
      </c>
      <c r="AF30" s="163">
        <f>SUM('CO2'!AF30,'CH4'!AF30,N2O!AF30)</f>
        <v>1863.8416486322701</v>
      </c>
      <c r="AG30" s="163">
        <f>SUM('CO2'!AG30,'CH4'!AG30,N2O!AG30)</f>
        <v>1737.5212055659345</v>
      </c>
      <c r="AH30" s="163">
        <f>SUM('CO2'!AH30,'CH4'!AH30,N2O!AH30)</f>
        <v>1600.1753112032247</v>
      </c>
      <c r="AI30" s="163">
        <f>SUM('CO2'!AI30,'CH4'!AI30,N2O!AI30)</f>
        <v>1397.435491554935</v>
      </c>
      <c r="AJ30" s="163">
        <f>SUM('CO2'!AJ30,'CH4'!AJ30,N2O!AJ30)</f>
        <v>1359.8747484843784</v>
      </c>
    </row>
    <row r="31" spans="2:36" s="148" customFormat="1" ht="18.75" customHeight="1">
      <c r="B31" s="18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</row>
    <row r="32" spans="2:36" s="10" customFormat="1" ht="18.75" customHeight="1">
      <c r="B32" s="151" t="s">
        <v>14</v>
      </c>
      <c r="C32" s="161">
        <f>SUMIF(C33:C40,"&lt;1E+307")</f>
        <v>83214.353923240647</v>
      </c>
      <c r="D32" s="161">
        <f t="shared" ref="D32:AF32" si="20">SUMIF(D33:D40,"&lt;1E+307")</f>
        <v>74528.217991376077</v>
      </c>
      <c r="E32" s="161">
        <f t="shared" si="20"/>
        <v>72217.176098681521</v>
      </c>
      <c r="F32" s="161">
        <f t="shared" si="20"/>
        <v>71734.147858968718</v>
      </c>
      <c r="G32" s="161">
        <f t="shared" si="20"/>
        <v>71852.192087967065</v>
      </c>
      <c r="H32" s="161">
        <f t="shared" si="20"/>
        <v>71990.078533153108</v>
      </c>
      <c r="I32" s="161">
        <f t="shared" si="20"/>
        <v>73564.166044947808</v>
      </c>
      <c r="J32" s="161">
        <f t="shared" si="20"/>
        <v>71230.497170154224</v>
      </c>
      <c r="K32" s="161">
        <f t="shared" si="20"/>
        <v>71196.392043283908</v>
      </c>
      <c r="L32" s="161">
        <f t="shared" si="20"/>
        <v>71576.185796718957</v>
      </c>
      <c r="M32" s="161">
        <f t="shared" si="20"/>
        <v>70047.672720061979</v>
      </c>
      <c r="N32" s="161">
        <f t="shared" si="20"/>
        <v>70934.426435275571</v>
      </c>
      <c r="O32" s="161">
        <f t="shared" si="20"/>
        <v>68558.822451700078</v>
      </c>
      <c r="P32" s="161">
        <f t="shared" si="20"/>
        <v>68015.057078560712</v>
      </c>
      <c r="Q32" s="161">
        <f t="shared" si="20"/>
        <v>66250.908342193303</v>
      </c>
      <c r="R32" s="161">
        <f t="shared" si="20"/>
        <v>65942.493320439316</v>
      </c>
      <c r="S32" s="161">
        <f t="shared" si="20"/>
        <v>65253.297111687622</v>
      </c>
      <c r="T32" s="161">
        <f t="shared" si="20"/>
        <v>65066.118373502744</v>
      </c>
      <c r="U32" s="161">
        <f t="shared" si="20"/>
        <v>65724.733397486023</v>
      </c>
      <c r="V32" s="161">
        <f t="shared" si="20"/>
        <v>65521.184798993985</v>
      </c>
      <c r="W32" s="161">
        <f t="shared" si="20"/>
        <v>65812.244879608785</v>
      </c>
      <c r="X32" s="161">
        <f t="shared" si="20"/>
        <v>66325.189609818161</v>
      </c>
      <c r="Y32" s="161">
        <f t="shared" si="20"/>
        <v>66461.151750212026</v>
      </c>
      <c r="Z32" s="161">
        <f t="shared" si="20"/>
        <v>67446.154474401075</v>
      </c>
      <c r="AA32" s="161">
        <f t="shared" si="20"/>
        <v>68867.054150976503</v>
      </c>
      <c r="AB32" s="161">
        <f t="shared" si="20"/>
        <v>68815.26577460322</v>
      </c>
      <c r="AC32" s="161">
        <f t="shared" si="20"/>
        <v>68443.733218658119</v>
      </c>
      <c r="AD32" s="161">
        <f t="shared" si="20"/>
        <v>67065.166611859066</v>
      </c>
      <c r="AE32" s="161">
        <f t="shared" si="20"/>
        <v>66079.323960215028</v>
      </c>
      <c r="AF32" s="161">
        <f t="shared" si="20"/>
        <v>64821.822279193919</v>
      </c>
      <c r="AG32" s="161">
        <f t="shared" ref="AG32" si="21">SUMIF(AG33:AG40,"&lt;1E+307")</f>
        <v>64017.749805276755</v>
      </c>
      <c r="AH32" s="161">
        <f t="shared" ref="AH32:AJ32" si="22">SUMIF(AH33:AH40,"&lt;1E+307")</f>
        <v>62423.300806230109</v>
      </c>
      <c r="AI32" s="161">
        <f t="shared" ref="AI32" si="23">SUMIF(AI33:AI40,"&lt;1E+307")</f>
        <v>61434.104595055207</v>
      </c>
      <c r="AJ32" s="161">
        <f t="shared" si="22"/>
        <v>60304.612207384198</v>
      </c>
    </row>
    <row r="33" spans="2:36" s="148" customFormat="1" ht="18.75" customHeight="1">
      <c r="B33" s="18" t="s">
        <v>17</v>
      </c>
      <c r="C33" s="164">
        <f>SUM('CO2'!C33,'CH4'!C33,N2O!C33)</f>
        <v>11632.613953648832</v>
      </c>
      <c r="D33" s="164">
        <f>SUM('CO2'!D33,'CH4'!D33,N2O!D33)</f>
        <v>9901.8156861014995</v>
      </c>
      <c r="E33" s="164">
        <f>SUM('CO2'!E33,'CH4'!E33,N2O!E33)</f>
        <v>9331.0933190369633</v>
      </c>
      <c r="F33" s="164">
        <f>SUM('CO2'!F33,'CH4'!F33,N2O!F33)</f>
        <v>9757.5570390643679</v>
      </c>
      <c r="G33" s="164">
        <f>SUM('CO2'!G33,'CH4'!G33,N2O!G33)</f>
        <v>9705.5318536825926</v>
      </c>
      <c r="H33" s="164">
        <f>SUM('CO2'!H33,'CH4'!H33,N2O!H33)</f>
        <v>9953.099965006666</v>
      </c>
      <c r="I33" s="164">
        <f>SUM('CO2'!I33,'CH4'!I33,N2O!I33)</f>
        <v>11015.472697657618</v>
      </c>
      <c r="J33" s="164">
        <f>SUM('CO2'!J33,'CH4'!J33,N2O!J33)</f>
        <v>9837.4565617813769</v>
      </c>
      <c r="K33" s="164">
        <f>SUM('CO2'!K33,'CH4'!K33,N2O!K33)</f>
        <v>9323.8551842155211</v>
      </c>
      <c r="L33" s="164">
        <f>SUM('CO2'!L33,'CH4'!L33,N2O!L33)</f>
        <v>9437.4421309217141</v>
      </c>
      <c r="M33" s="164">
        <f>SUM('CO2'!M33,'CH4'!M33,N2O!M33)</f>
        <v>8559.4170030093483</v>
      </c>
      <c r="N33" s="164">
        <f>SUM('CO2'!N33,'CH4'!N33,N2O!N33)</f>
        <v>8800.2503482961311</v>
      </c>
      <c r="O33" s="164">
        <f>SUM('CO2'!O33,'CH4'!O33,N2O!O33)</f>
        <v>8491.2175122328954</v>
      </c>
      <c r="P33" s="164">
        <f>SUM('CO2'!P33,'CH4'!P33,N2O!P33)</f>
        <v>8123.8717769533305</v>
      </c>
      <c r="Q33" s="164">
        <f>SUM('CO2'!Q33,'CH4'!Q33,N2O!Q33)</f>
        <v>7892.291110716902</v>
      </c>
      <c r="R33" s="164">
        <f>SUM('CO2'!R33,'CH4'!R33,N2O!R33)</f>
        <v>7638.2172687062475</v>
      </c>
      <c r="S33" s="164">
        <f>SUM('CO2'!S33,'CH4'!S33,N2O!S33)</f>
        <v>7962.4718240890188</v>
      </c>
      <c r="T33" s="164">
        <f>SUM('CO2'!T33,'CH4'!T33,N2O!T33)</f>
        <v>7263.4818599271148</v>
      </c>
      <c r="U33" s="164">
        <f>SUM('CO2'!U33,'CH4'!U33,N2O!U33)</f>
        <v>7749.1034225202866</v>
      </c>
      <c r="V33" s="164">
        <f>SUM('CO2'!V33,'CH4'!V33,N2O!V33)</f>
        <v>7275.019636360943</v>
      </c>
      <c r="W33" s="164">
        <f>SUM('CO2'!W33,'CH4'!W33,N2O!W33)</f>
        <v>7795.1819343269453</v>
      </c>
      <c r="X33" s="164">
        <f>SUM('CO2'!X33,'CH4'!X33,N2O!X33)</f>
        <v>8320.4511183693448</v>
      </c>
      <c r="Y33" s="164">
        <f>SUM('CO2'!Y33,'CH4'!Y33,N2O!Y33)</f>
        <v>7943.0135089366959</v>
      </c>
      <c r="Z33" s="164">
        <f>SUM('CO2'!Z33,'CH4'!Z33,N2O!Z33)</f>
        <v>8000.5146307552895</v>
      </c>
      <c r="AA33" s="164">
        <f>SUM('CO2'!AA33,'CH4'!AA33,N2O!AA33)</f>
        <v>8516.8401346794617</v>
      </c>
      <c r="AB33" s="164">
        <f>SUM('CO2'!AB33,'CH4'!AB33,N2O!AB33)</f>
        <v>8234.6972785337548</v>
      </c>
      <c r="AC33" s="164">
        <f>SUM('CO2'!AC33,'CH4'!AC33,N2O!AC33)</f>
        <v>8342.2734851072946</v>
      </c>
      <c r="AD33" s="164">
        <f>SUM('CO2'!AD33,'CH4'!AD33,N2O!AD33)</f>
        <v>7768.2284510340705</v>
      </c>
      <c r="AE33" s="164">
        <f>SUM('CO2'!AE33,'CH4'!AE33,N2O!AE33)</f>
        <v>7785.7926338387542</v>
      </c>
      <c r="AF33" s="164">
        <f>SUM('CO2'!AF33,'CH4'!AF33,N2O!AF33)</f>
        <v>7704.1271556125339</v>
      </c>
      <c r="AG33" s="164">
        <f>SUM('CO2'!AG33,'CH4'!AG33,N2O!AG33)</f>
        <v>7971.2798289982911</v>
      </c>
      <c r="AH33" s="164">
        <f>SUM('CO2'!AH33,'CH4'!AH33,N2O!AH33)</f>
        <v>8114.8363986344084</v>
      </c>
      <c r="AI33" s="164">
        <f>SUM('CO2'!AI33,'CH4'!AI33,N2O!AI33)</f>
        <v>8085.3697729535452</v>
      </c>
      <c r="AJ33" s="164">
        <f>SUM('CO2'!AJ33,'CH4'!AJ33,N2O!AJ33)</f>
        <v>8132.3372347321665</v>
      </c>
    </row>
    <row r="34" spans="2:36" s="148" customFormat="1" ht="18.75" customHeight="1">
      <c r="B34" s="89" t="s">
        <v>28</v>
      </c>
      <c r="C34" s="163">
        <f>SUM('CH4'!C34)</f>
        <v>37247.491235834277</v>
      </c>
      <c r="D34" s="163">
        <f>SUM('CH4'!D34)</f>
        <v>33203.027600401168</v>
      </c>
      <c r="E34" s="163">
        <f>SUM('CH4'!E34)</f>
        <v>32360.676064671905</v>
      </c>
      <c r="F34" s="163">
        <f>SUM('CH4'!F34)</f>
        <v>32390.494019154903</v>
      </c>
      <c r="G34" s="163">
        <f>SUM('CH4'!G34)</f>
        <v>32625.969190143864</v>
      </c>
      <c r="H34" s="163">
        <f>SUM('CH4'!H34)</f>
        <v>32678.603704113211</v>
      </c>
      <c r="I34" s="163">
        <f>SUM('CH4'!I34)</f>
        <v>32706.539305901966</v>
      </c>
      <c r="J34" s="163">
        <f>SUM('CH4'!J34)</f>
        <v>31775.712301013104</v>
      </c>
      <c r="K34" s="163">
        <f>SUM('CH4'!K34)</f>
        <v>31596.592186243775</v>
      </c>
      <c r="L34" s="163">
        <f>SUM('CH4'!L34)</f>
        <v>31374.602362429236</v>
      </c>
      <c r="M34" s="163">
        <f>SUM('CH4'!M34)</f>
        <v>30854.26870080029</v>
      </c>
      <c r="N34" s="163">
        <f>SUM('CH4'!N34)</f>
        <v>31327.363353479363</v>
      </c>
      <c r="O34" s="163">
        <f>SUM('CH4'!O34)</f>
        <v>30091.455455779171</v>
      </c>
      <c r="P34" s="163">
        <f>SUM('CH4'!P34)</f>
        <v>29716.074616688635</v>
      </c>
      <c r="Q34" s="163">
        <f>SUM('CH4'!Q34)</f>
        <v>28894.796510307238</v>
      </c>
      <c r="R34" s="163">
        <f>SUM('CH4'!R34)</f>
        <v>28705.427233891292</v>
      </c>
      <c r="S34" s="163">
        <f>SUM('CH4'!S34)</f>
        <v>28122.151271298084</v>
      </c>
      <c r="T34" s="163">
        <f>SUM('CH4'!T34)</f>
        <v>28225.77808105955</v>
      </c>
      <c r="U34" s="163">
        <f>SUM('CH4'!U34)</f>
        <v>28480.585196600437</v>
      </c>
      <c r="V34" s="163">
        <f>SUM('CH4'!V34)</f>
        <v>28513.007747958989</v>
      </c>
      <c r="W34" s="163">
        <f>SUM('CH4'!W34)</f>
        <v>28364.792669075101</v>
      </c>
      <c r="X34" s="163">
        <f>SUM('CH4'!X34)</f>
        <v>27984.592163632082</v>
      </c>
      <c r="Y34" s="163">
        <f>SUM('CH4'!Y34)</f>
        <v>27992.833725362379</v>
      </c>
      <c r="Z34" s="163">
        <f>SUM('CH4'!Z34)</f>
        <v>28344.6340480252</v>
      </c>
      <c r="AA34" s="163">
        <f>SUM('CH4'!AA34)</f>
        <v>28584.713357460434</v>
      </c>
      <c r="AB34" s="163">
        <f>SUM('CH4'!AB34)</f>
        <v>28567.061968270933</v>
      </c>
      <c r="AC34" s="163">
        <f>SUM('CH4'!AC34)</f>
        <v>28281.936700990263</v>
      </c>
      <c r="AD34" s="163">
        <f>SUM('CH4'!AD34)</f>
        <v>28056.437593459246</v>
      </c>
      <c r="AE34" s="163">
        <f>SUM('CH4'!AE34)</f>
        <v>27621.330673256914</v>
      </c>
      <c r="AF34" s="163">
        <f>SUM('CH4'!AF34)</f>
        <v>27300.681025635047</v>
      </c>
      <c r="AG34" s="163">
        <f>SUM('CH4'!AG34)</f>
        <v>26878.254737088897</v>
      </c>
      <c r="AH34" s="163">
        <f>SUM('CH4'!AH34)</f>
        <v>26345.094674669035</v>
      </c>
      <c r="AI34" s="163">
        <f>SUM('CH4'!AI34)</f>
        <v>26082.16554639125</v>
      </c>
      <c r="AJ34" s="163">
        <f>SUM('CH4'!AJ34)</f>
        <v>25778.016179432434</v>
      </c>
    </row>
    <row r="35" spans="2:36" s="148" customFormat="1" ht="18.75" customHeight="1">
      <c r="B35" s="18" t="s">
        <v>29</v>
      </c>
      <c r="C35" s="164">
        <f>SUM('CH4'!C35,N2O!C35)</f>
        <v>11975.905842515771</v>
      </c>
      <c r="D35" s="164">
        <f>SUM('CH4'!D35,N2O!D35)</f>
        <v>10651.507081767737</v>
      </c>
      <c r="E35" s="164">
        <f>SUM('CH4'!E35,N2O!E35)</f>
        <v>10590.081863953492</v>
      </c>
      <c r="F35" s="164">
        <f>SUM('CH4'!F35,N2O!F35)</f>
        <v>10544.914482984585</v>
      </c>
      <c r="G35" s="164">
        <f>SUM('CH4'!G35,N2O!G35)</f>
        <v>10933.842730256671</v>
      </c>
      <c r="H35" s="164">
        <f>SUM('CH4'!H35,N2O!H35)</f>
        <v>10825.852674426846</v>
      </c>
      <c r="I35" s="164">
        <f>SUM('CH4'!I35,N2O!I35)</f>
        <v>10923.546793664813</v>
      </c>
      <c r="J35" s="164">
        <f>SUM('CH4'!J35,N2O!J35)</f>
        <v>10770.609100670721</v>
      </c>
      <c r="K35" s="164">
        <f>SUM('CH4'!K35,N2O!K35)</f>
        <v>11039.877017445786</v>
      </c>
      <c r="L35" s="164">
        <f>SUM('CH4'!L35,N2O!L35)</f>
        <v>10958.235153792028</v>
      </c>
      <c r="M35" s="164">
        <f>SUM('CH4'!M35,N2O!M35)</f>
        <v>10893.508836776284</v>
      </c>
      <c r="N35" s="164">
        <f>SUM('CH4'!N35,N2O!N35)</f>
        <v>11039.949003037844</v>
      </c>
      <c r="O35" s="164">
        <f>SUM('CH4'!O35,N2O!O35)</f>
        <v>10774.733216015957</v>
      </c>
      <c r="P35" s="164">
        <f>SUM('CH4'!P35,N2O!P35)</f>
        <v>10835.557045759577</v>
      </c>
      <c r="Q35" s="164">
        <f>SUM('CH4'!Q35,N2O!Q35)</f>
        <v>10501.438163051072</v>
      </c>
      <c r="R35" s="164">
        <f>SUM('CH4'!R35,N2O!R35)</f>
        <v>10415.157661563349</v>
      </c>
      <c r="S35" s="164">
        <f>SUM('CH4'!S35,N2O!S35)</f>
        <v>10176.578854851836</v>
      </c>
      <c r="T35" s="164">
        <f>SUM('CH4'!T35,N2O!T35)</f>
        <v>10200.96158471685</v>
      </c>
      <c r="U35" s="164">
        <f>SUM('CH4'!U35,N2O!U35)</f>
        <v>10130.614618255006</v>
      </c>
      <c r="V35" s="164">
        <f>SUM('CH4'!V35,N2O!V35)</f>
        <v>10113.118039038069</v>
      </c>
      <c r="W35" s="164">
        <f>SUM('CH4'!W35,N2O!W35)</f>
        <v>9738.1968297611238</v>
      </c>
      <c r="X35" s="164">
        <f>SUM('CH4'!X35,N2O!X35)</f>
        <v>9663.2427619168047</v>
      </c>
      <c r="Y35" s="164">
        <f>SUM('CH4'!Y35,N2O!Y35)</f>
        <v>9787.3441918092722</v>
      </c>
      <c r="Z35" s="164">
        <f>SUM('CH4'!Z35,N2O!Z35)</f>
        <v>9846.8879533774871</v>
      </c>
      <c r="AA35" s="164">
        <f>SUM('CH4'!AA35,N2O!AA35)</f>
        <v>9991.1318231779824</v>
      </c>
      <c r="AB35" s="164">
        <f>SUM('CH4'!AB35,N2O!AB35)</f>
        <v>9963.6688681056694</v>
      </c>
      <c r="AC35" s="164">
        <f>SUM('CH4'!AC35,N2O!AC35)</f>
        <v>9962.8550449348877</v>
      </c>
      <c r="AD35" s="164">
        <f>SUM('CH4'!AD35,N2O!AD35)</f>
        <v>9989.5456608001223</v>
      </c>
      <c r="AE35" s="164">
        <f>SUM('CH4'!AE35,N2O!AE35)</f>
        <v>9860.8742330639798</v>
      </c>
      <c r="AF35" s="164">
        <f>SUM('CH4'!AF35,N2O!AF35)</f>
        <v>9828.7281064927356</v>
      </c>
      <c r="AG35" s="164">
        <f>SUM('CH4'!AG35,N2O!AG35)</f>
        <v>9733.7716994503808</v>
      </c>
      <c r="AH35" s="164">
        <f>SUM('CH4'!AH35,N2O!AH35)</f>
        <v>9301.1441282358373</v>
      </c>
      <c r="AI35" s="164">
        <f>SUM('CH4'!AI35,N2O!AI35)</f>
        <v>8882.0148959526596</v>
      </c>
      <c r="AJ35" s="164">
        <f>SUM('CH4'!AJ35,N2O!AJ35)</f>
        <v>8794.1389301482759</v>
      </c>
    </row>
    <row r="36" spans="2:36" s="148" customFormat="1" ht="18.75" customHeight="1">
      <c r="B36" s="89" t="s">
        <v>30</v>
      </c>
      <c r="C36" s="163">
        <f>SUM(N2O!C36)</f>
        <v>19167.471101219369</v>
      </c>
      <c r="D36" s="163">
        <f>SUM(N2O!D36)</f>
        <v>17873.546386753798</v>
      </c>
      <c r="E36" s="163">
        <f>SUM(N2O!E36)</f>
        <v>17308.613105407803</v>
      </c>
      <c r="F36" s="163">
        <f>SUM(N2O!F36)</f>
        <v>16736.844566208569</v>
      </c>
      <c r="G36" s="163">
        <f>SUM(N2O!G36)</f>
        <v>16409.309264876407</v>
      </c>
      <c r="H36" s="163">
        <f>SUM(N2O!H36)</f>
        <v>16399.490196810428</v>
      </c>
      <c r="I36" s="163">
        <f>SUM(N2O!I36)</f>
        <v>16654.167767696683</v>
      </c>
      <c r="J36" s="163">
        <f>SUM(N2O!J36)</f>
        <v>16480.376322743847</v>
      </c>
      <c r="K36" s="163">
        <f>SUM(N2O!K36)</f>
        <v>16728.323931785511</v>
      </c>
      <c r="L36" s="163">
        <f>SUM(N2O!L36)</f>
        <v>17133.688291914601</v>
      </c>
      <c r="M36" s="163">
        <f>SUM(N2O!M36)</f>
        <v>17040.755408541772</v>
      </c>
      <c r="N36" s="163">
        <f>SUM(N2O!N36)</f>
        <v>17038.76865339719</v>
      </c>
      <c r="O36" s="163">
        <f>SUM(N2O!O36)</f>
        <v>16558.959165060853</v>
      </c>
      <c r="P36" s="163">
        <f>SUM(N2O!P36)</f>
        <v>16702.275059091251</v>
      </c>
      <c r="Q36" s="163">
        <f>SUM(N2O!Q36)</f>
        <v>16398.082678814004</v>
      </c>
      <c r="R36" s="163">
        <f>SUM(N2O!R36)</f>
        <v>16443.149278251785</v>
      </c>
      <c r="S36" s="163">
        <f>SUM(N2O!S36)</f>
        <v>16139.015310007488</v>
      </c>
      <c r="T36" s="163">
        <f>SUM(N2O!T36)</f>
        <v>16306.92973476449</v>
      </c>
      <c r="U36" s="163">
        <f>SUM(N2O!U36)</f>
        <v>16114.881430041949</v>
      </c>
      <c r="V36" s="163">
        <f>SUM(N2O!V36)</f>
        <v>16220.138469860438</v>
      </c>
      <c r="W36" s="163">
        <f>SUM(N2O!W36)</f>
        <v>16256.626290688038</v>
      </c>
      <c r="X36" s="163">
        <f>SUM(N2O!X36)</f>
        <v>16466.891171789979</v>
      </c>
      <c r="Y36" s="163">
        <f>SUM(N2O!Y36)</f>
        <v>16701.406483957733</v>
      </c>
      <c r="Z36" s="163">
        <f>SUM(N2O!Z36)</f>
        <v>16836.876397479176</v>
      </c>
      <c r="AA36" s="163">
        <f>SUM(N2O!AA36)</f>
        <v>17131.060400375954</v>
      </c>
      <c r="AB36" s="163">
        <f>SUM(N2O!AB36)</f>
        <v>17332.934378131362</v>
      </c>
      <c r="AC36" s="163">
        <f>SUM(N2O!AC36)</f>
        <v>17173.06257054794</v>
      </c>
      <c r="AD36" s="163">
        <f>SUM(N2O!AD36)</f>
        <v>16665.225167511078</v>
      </c>
      <c r="AE36" s="163">
        <f>SUM(N2O!AE36)</f>
        <v>16282.93674915151</v>
      </c>
      <c r="AF36" s="163">
        <f>SUM(N2O!AF36)</f>
        <v>15601.534460751214</v>
      </c>
      <c r="AG36" s="163">
        <f>SUM(N2O!AG36)</f>
        <v>15131.973878193798</v>
      </c>
      <c r="AH36" s="163">
        <f>SUM(N2O!AH36)</f>
        <v>14484.102578940359</v>
      </c>
      <c r="AI36" s="163">
        <f>SUM(N2O!AI36)</f>
        <v>14220.085025591066</v>
      </c>
      <c r="AJ36" s="163">
        <f>SUM(N2O!AJ36)</f>
        <v>13668.855246467196</v>
      </c>
    </row>
    <row r="37" spans="2:36" s="148" customFormat="1" ht="18.75" customHeight="1">
      <c r="B37" s="18" t="s">
        <v>31</v>
      </c>
      <c r="C37" s="164">
        <f>SUM('CO2'!C37)</f>
        <v>2200.0091744912079</v>
      </c>
      <c r="D37" s="164">
        <f>SUM('CO2'!D37)</f>
        <v>1986.5760969281375</v>
      </c>
      <c r="E37" s="164">
        <f>SUM('CO2'!E37)</f>
        <v>1748.9646669044753</v>
      </c>
      <c r="F37" s="164">
        <f>SUM('CO2'!F37)</f>
        <v>1465.2322744998539</v>
      </c>
      <c r="G37" s="164">
        <f>SUM('CO2'!G37)</f>
        <v>1324.707694960272</v>
      </c>
      <c r="H37" s="164">
        <f>SUM('CO2'!H37)</f>
        <v>1279.7427269523798</v>
      </c>
      <c r="I37" s="164">
        <f>SUM('CO2'!I37)</f>
        <v>1380.3173560000023</v>
      </c>
      <c r="J37" s="164">
        <f>SUM('CO2'!J37)</f>
        <v>1480.0880652380952</v>
      </c>
      <c r="K37" s="164">
        <f>SUM('CO2'!K37)</f>
        <v>1588.2379417142879</v>
      </c>
      <c r="L37" s="164">
        <f>SUM('CO2'!L37)</f>
        <v>1714.9480239047596</v>
      </c>
      <c r="M37" s="164">
        <f>SUM('CO2'!M37)</f>
        <v>1695.3908955238105</v>
      </c>
      <c r="N37" s="164">
        <f>SUM('CO2'!N37)</f>
        <v>1694.2857412380947</v>
      </c>
      <c r="O37" s="164">
        <f>SUM('CO2'!O37)</f>
        <v>1592.1183268571426</v>
      </c>
      <c r="P37" s="164">
        <f>SUM('CO2'!P37)</f>
        <v>1568.2396798095269</v>
      </c>
      <c r="Q37" s="164">
        <f>SUM('CO2'!Q37)</f>
        <v>1482.4714666666662</v>
      </c>
      <c r="R37" s="164">
        <f>SUM('CO2'!R37)</f>
        <v>1427.5129534285752</v>
      </c>
      <c r="S37" s="164">
        <f>SUM('CO2'!S37)</f>
        <v>1438.4972359999995</v>
      </c>
      <c r="T37" s="164">
        <f>SUM('CO2'!T37)</f>
        <v>1477.1324155238115</v>
      </c>
      <c r="U37" s="164">
        <f>SUM('CO2'!U37)</f>
        <v>1544.7135041904749</v>
      </c>
      <c r="V37" s="164">
        <f>SUM('CO2'!V37)</f>
        <v>1521.9677555238104</v>
      </c>
      <c r="W37" s="164">
        <f>SUM('CO2'!W37)</f>
        <v>1549.0008411428555</v>
      </c>
      <c r="X37" s="164">
        <f>SUM('CO2'!X37)</f>
        <v>1593.2639129523798</v>
      </c>
      <c r="Y37" s="164">
        <f>SUM('CO2'!Y37)</f>
        <v>1692.084612952382</v>
      </c>
      <c r="Z37" s="164">
        <f>SUM('CO2'!Z37)</f>
        <v>1824.5301506666683</v>
      </c>
      <c r="AA37" s="164">
        <f>SUM('CO2'!AA37)</f>
        <v>1917.2560062857117</v>
      </c>
      <c r="AB37" s="164">
        <f>SUM('CO2'!AB37)</f>
        <v>1905.7889651428588</v>
      </c>
      <c r="AC37" s="164">
        <f>SUM('CO2'!AC37)</f>
        <v>1881.7710979047597</v>
      </c>
      <c r="AD37" s="164">
        <f>SUM('CO2'!AD37)</f>
        <v>1937.6313817142861</v>
      </c>
      <c r="AE37" s="164">
        <f>SUM('CO2'!AE37)</f>
        <v>2047.438471047619</v>
      </c>
      <c r="AF37" s="164">
        <f>SUM('CO2'!AF37)</f>
        <v>2038.8381472380941</v>
      </c>
      <c r="AG37" s="164">
        <f>SUM('CO2'!AG37)</f>
        <v>2009.7765736190502</v>
      </c>
      <c r="AH37" s="164">
        <f>SUM('CO2'!AH37)</f>
        <v>1982.6148498095249</v>
      </c>
      <c r="AI37" s="164">
        <f>SUM('CO2'!AI37)</f>
        <v>2005.3561513333332</v>
      </c>
      <c r="AJ37" s="164">
        <f>SUM('CO2'!AJ37)</f>
        <v>1804.8834980760275</v>
      </c>
    </row>
    <row r="38" spans="2:36" s="148" customFormat="1" ht="18.75" customHeight="1">
      <c r="B38" s="89" t="s">
        <v>32</v>
      </c>
      <c r="C38" s="163">
        <f>SUM('CO2'!C38)</f>
        <v>479.99756148037579</v>
      </c>
      <c r="D38" s="163">
        <f>SUM('CO2'!D38)</f>
        <v>437.08767832455567</v>
      </c>
      <c r="E38" s="163">
        <f>SUM('CO2'!E38)</f>
        <v>427.55946736164475</v>
      </c>
      <c r="F38" s="163">
        <f>SUM('CO2'!F38)</f>
        <v>422.13570398268251</v>
      </c>
      <c r="G38" s="163">
        <f>SUM('CO2'!G38)</f>
        <v>448.57249937053803</v>
      </c>
      <c r="H38" s="163">
        <f>SUM('CO2'!H38)</f>
        <v>458.5329047619046</v>
      </c>
      <c r="I38" s="163">
        <f>SUM('CO2'!I38)</f>
        <v>484.7694761904753</v>
      </c>
      <c r="J38" s="163">
        <f>SUM('CO2'!J38)</f>
        <v>497.80342857142819</v>
      </c>
      <c r="K38" s="163">
        <f>SUM('CO2'!K38)</f>
        <v>524.10390476190457</v>
      </c>
      <c r="L38" s="163">
        <f>SUM('CO2'!L38)</f>
        <v>551.55649999999957</v>
      </c>
      <c r="M38" s="163">
        <f>SUM('CO2'!M38)</f>
        <v>593.13021428571426</v>
      </c>
      <c r="N38" s="163">
        <f>SUM('CO2'!N38)</f>
        <v>621.65452380952263</v>
      </c>
      <c r="O38" s="163">
        <f>SUM('CO2'!O38)</f>
        <v>639.95328571428411</v>
      </c>
      <c r="P38" s="163">
        <f>SUM('CO2'!P38)</f>
        <v>650.10104761904688</v>
      </c>
      <c r="Q38" s="163">
        <f>SUM('CO2'!Q38)</f>
        <v>634.30897619047516</v>
      </c>
      <c r="R38" s="163">
        <f>SUM('CO2'!R38)</f>
        <v>641.09414285714263</v>
      </c>
      <c r="S38" s="163">
        <f>SUM('CO2'!S38)</f>
        <v>630.93302380952332</v>
      </c>
      <c r="T38" s="163">
        <f>SUM('CO2'!T38)</f>
        <v>647.56030952380854</v>
      </c>
      <c r="U38" s="163">
        <f>SUM('CO2'!U38)</f>
        <v>694.62878571428496</v>
      </c>
      <c r="V38" s="163">
        <f>SUM('CO2'!V38)</f>
        <v>676.75535714285559</v>
      </c>
      <c r="W38" s="163">
        <f>SUM('CO2'!W38)</f>
        <v>710.75347619047432</v>
      </c>
      <c r="X38" s="163">
        <f>SUM('CO2'!X38)</f>
        <v>654.02883333333284</v>
      </c>
      <c r="Y38" s="163">
        <f>SUM('CO2'!Y38)</f>
        <v>689.90585714285726</v>
      </c>
      <c r="Z38" s="163">
        <f>SUM('CO2'!Z38)</f>
        <v>672.55047619047537</v>
      </c>
      <c r="AA38" s="163">
        <f>SUM('CO2'!AA38)</f>
        <v>749.70499999999959</v>
      </c>
      <c r="AB38" s="163">
        <f>SUM('CO2'!AB38)</f>
        <v>791.49504761904825</v>
      </c>
      <c r="AC38" s="163">
        <f>SUM('CO2'!AC38)</f>
        <v>815.14216666666607</v>
      </c>
      <c r="AD38" s="163">
        <f>SUM('CO2'!AD38)</f>
        <v>719.56657142857102</v>
      </c>
      <c r="AE38" s="163">
        <f>SUM('CO2'!AE38)</f>
        <v>605.250642857142</v>
      </c>
      <c r="AF38" s="163">
        <f>SUM('CO2'!AF38)</f>
        <v>497.74816666666629</v>
      </c>
      <c r="AG38" s="163">
        <f>SUM('CO2'!AG38)</f>
        <v>433.26538095238107</v>
      </c>
      <c r="AH38" s="163">
        <f>SUM('CO2'!AH38)</f>
        <v>397.29616666666635</v>
      </c>
      <c r="AI38" s="163">
        <f>SUM('CO2'!AI38)</f>
        <v>371.73426190476152</v>
      </c>
      <c r="AJ38" s="163">
        <f>SUM('CO2'!AJ38)</f>
        <v>360.08369032299225</v>
      </c>
    </row>
    <row r="39" spans="2:36" s="148" customFormat="1" ht="18.75" customHeight="1">
      <c r="B39" s="18" t="s">
        <v>33</v>
      </c>
      <c r="C39" s="164">
        <f>SUM('CO2'!C39)</f>
        <v>510.44657841318241</v>
      </c>
      <c r="D39" s="164">
        <f>SUM('CO2'!D39)</f>
        <v>473.64564589744595</v>
      </c>
      <c r="E39" s="164">
        <f>SUM('CO2'!E39)</f>
        <v>448.82474982729116</v>
      </c>
      <c r="F39" s="164">
        <f>SUM('CO2'!F39)</f>
        <v>415.20003839570381</v>
      </c>
      <c r="G39" s="164">
        <f>SUM('CO2'!G39)</f>
        <v>402.08593853595335</v>
      </c>
      <c r="H39" s="164">
        <f>SUM('CO2'!H39)</f>
        <v>389.49462172839463</v>
      </c>
      <c r="I39" s="164">
        <f>SUM('CO2'!I39)</f>
        <v>390.62263614814833</v>
      </c>
      <c r="J39" s="164">
        <f>SUM('CO2'!J39)</f>
        <v>377.44347693827194</v>
      </c>
      <c r="K39" s="164">
        <f>SUM('CO2'!K39)</f>
        <v>370.60261930864215</v>
      </c>
      <c r="L39" s="164">
        <f>SUM('CO2'!L39)</f>
        <v>377.582923802469</v>
      </c>
      <c r="M39" s="164">
        <f>SUM('CO2'!M39)</f>
        <v>366.62832148148141</v>
      </c>
      <c r="N39" s="164">
        <f>SUM('CO2'!N39)</f>
        <v>349.01621985185164</v>
      </c>
      <c r="O39" s="164">
        <f>SUM('CO2'!O39)</f>
        <v>319.79681501234541</v>
      </c>
      <c r="P39" s="164">
        <f>SUM('CO2'!P39)</f>
        <v>312.16542676543173</v>
      </c>
      <c r="Q39" s="164">
        <f>SUM('CO2'!Q39)</f>
        <v>309.77691718518508</v>
      </c>
      <c r="R39" s="164">
        <f>SUM('CO2'!R39)</f>
        <v>307.53183511111115</v>
      </c>
      <c r="S39" s="164">
        <f>SUM('CO2'!S39)</f>
        <v>285.76120656790124</v>
      </c>
      <c r="T39" s="164">
        <f>SUM('CO2'!T39)</f>
        <v>282.91231086419754</v>
      </c>
      <c r="U39" s="164">
        <f>SUM('CO2'!U39)</f>
        <v>260.72744676543226</v>
      </c>
      <c r="V39" s="164">
        <f>SUM('CO2'!V39)</f>
        <v>267.26851229629631</v>
      </c>
      <c r="W39" s="164">
        <f>SUM('CO2'!W39)</f>
        <v>257.23667254320952</v>
      </c>
      <c r="X39" s="164">
        <f>SUM('CO2'!X39)</f>
        <v>264.10290676543184</v>
      </c>
      <c r="Y39" s="164">
        <f>SUM('CO2'!Y39)</f>
        <v>253.91420483950571</v>
      </c>
      <c r="Z39" s="164">
        <f>SUM('CO2'!Z39)</f>
        <v>240.28784538271614</v>
      </c>
      <c r="AA39" s="164">
        <f>SUM('CO2'!AA39)</f>
        <v>236.22273916049335</v>
      </c>
      <c r="AB39" s="164">
        <f>SUM('CO2'!AB39)</f>
        <v>230.6726046913578</v>
      </c>
      <c r="AC39" s="164">
        <f>SUM('CO2'!AC39)</f>
        <v>225.71571027160451</v>
      </c>
      <c r="AD39" s="164">
        <f>SUM('CO2'!AD39)</f>
        <v>213.03624602469176</v>
      </c>
      <c r="AE39" s="164">
        <f>SUM('CO2'!AE39)</f>
        <v>202.70871920987645</v>
      </c>
      <c r="AF39" s="164">
        <f>SUM('CO2'!AF39)</f>
        <v>194.21726350617271</v>
      </c>
      <c r="AG39" s="164">
        <f>SUM('CO2'!AG39)</f>
        <v>185.45922918518511</v>
      </c>
      <c r="AH39" s="164">
        <f>SUM('CO2'!AH39)</f>
        <v>175.5470574814814</v>
      </c>
      <c r="AI39" s="164">
        <f>SUM('CO2'!AI39)</f>
        <v>164.71398913580248</v>
      </c>
      <c r="AJ39" s="164">
        <f>SUM('CO2'!AJ39)</f>
        <v>143.63226046399998</v>
      </c>
    </row>
    <row r="40" spans="2:36" s="148" customFormat="1" ht="18.75" customHeight="1">
      <c r="B40" s="89" t="s">
        <v>34</v>
      </c>
      <c r="C40" s="163">
        <f>SUM('CH4'!C40,N2O!C40)</f>
        <v>0.41847563764489731</v>
      </c>
      <c r="D40" s="163">
        <f>SUM('CH4'!D40,N2O!D40)</f>
        <v>1.011815201723246</v>
      </c>
      <c r="E40" s="163">
        <f>SUM('CH4'!E40,N2O!E40)</f>
        <v>1.3628615179476162</v>
      </c>
      <c r="F40" s="163">
        <f>SUM('CH4'!F40,N2O!F40)</f>
        <v>1.7697346780495107</v>
      </c>
      <c r="G40" s="163">
        <f>SUM('CH4'!G40,N2O!G40)</f>
        <v>2.1729161407518633</v>
      </c>
      <c r="H40" s="163">
        <f>SUM('CH4'!H40,N2O!H40)</f>
        <v>5.2617393532918033</v>
      </c>
      <c r="I40" s="163">
        <f>SUM('CH4'!I40,N2O!I40)</f>
        <v>8.7300116881067034</v>
      </c>
      <c r="J40" s="163">
        <f>SUM('CH4'!J40,N2O!J40)</f>
        <v>11.00791319736293</v>
      </c>
      <c r="K40" s="163">
        <f>SUM('CH4'!K40,N2O!K40)</f>
        <v>24.799257808473623</v>
      </c>
      <c r="L40" s="163">
        <f>SUM('CH4'!L40,N2O!L40)</f>
        <v>28.130409954148728</v>
      </c>
      <c r="M40" s="163">
        <f>SUM('CH4'!M40,N2O!M40)</f>
        <v>44.573339643294631</v>
      </c>
      <c r="N40" s="163">
        <f>SUM('CH4'!N40,N2O!N40)</f>
        <v>63.138592165564447</v>
      </c>
      <c r="O40" s="163">
        <f>SUM('CH4'!O40,N2O!O40)</f>
        <v>90.588675027421928</v>
      </c>
      <c r="P40" s="163">
        <f>SUM('CH4'!P40,N2O!P40)</f>
        <v>106.77242587392423</v>
      </c>
      <c r="Q40" s="163">
        <f>SUM('CH4'!Q40,N2O!Q40)</f>
        <v>137.74251926174534</v>
      </c>
      <c r="R40" s="163">
        <f>SUM('CH4'!R40,N2O!R40)</f>
        <v>364.40294662981523</v>
      </c>
      <c r="S40" s="163">
        <f>SUM('CH4'!S40,N2O!S40)</f>
        <v>497.88838506376572</v>
      </c>
      <c r="T40" s="163">
        <f>SUM('CH4'!T40,N2O!T40)</f>
        <v>661.36207712292799</v>
      </c>
      <c r="U40" s="163">
        <f>SUM('CH4'!U40,N2O!U40)</f>
        <v>749.47899339815308</v>
      </c>
      <c r="V40" s="163">
        <f>SUM('CH4'!V40,N2O!V40)</f>
        <v>933.90928081258733</v>
      </c>
      <c r="W40" s="163">
        <f>SUM('CH4'!W40,N2O!W40)</f>
        <v>1140.4561658810376</v>
      </c>
      <c r="X40" s="163">
        <f>SUM('CH4'!X40,N2O!X40)</f>
        <v>1378.6167410588134</v>
      </c>
      <c r="Y40" s="163">
        <f>SUM('CH4'!Y40,N2O!Y40)</f>
        <v>1400.6491652112063</v>
      </c>
      <c r="Z40" s="163">
        <f>SUM('CH4'!Z40,N2O!Z40)</f>
        <v>1679.8729725240582</v>
      </c>
      <c r="AA40" s="163">
        <f>SUM('CH4'!AA40,N2O!AA40)</f>
        <v>1740.124689836465</v>
      </c>
      <c r="AB40" s="163">
        <f>SUM('CH4'!AB40,N2O!AB40)</f>
        <v>1788.9466641082552</v>
      </c>
      <c r="AC40" s="163">
        <f>SUM('CH4'!AC40,N2O!AC40)</f>
        <v>1760.9764422346921</v>
      </c>
      <c r="AD40" s="163">
        <f>SUM('CH4'!AD40,N2O!AD40)</f>
        <v>1715.495539887009</v>
      </c>
      <c r="AE40" s="163">
        <f>SUM('CH4'!AE40,N2O!AE40)</f>
        <v>1672.9918377892359</v>
      </c>
      <c r="AF40" s="163">
        <f>SUM('CH4'!AF40,N2O!AF40)</f>
        <v>1655.9479532914561</v>
      </c>
      <c r="AG40" s="163">
        <f>SUM('CH4'!AG40,N2O!AG40)</f>
        <v>1673.968477788768</v>
      </c>
      <c r="AH40" s="163">
        <f>SUM('CH4'!AH40,N2O!AH40)</f>
        <v>1622.6649517927945</v>
      </c>
      <c r="AI40" s="163">
        <f>SUM('CH4'!AI40,N2O!AI40)</f>
        <v>1622.6649517927945</v>
      </c>
      <c r="AJ40" s="163">
        <f>SUM('CH4'!AJ40,N2O!AJ40)</f>
        <v>1622.6651677411003</v>
      </c>
    </row>
    <row r="41" spans="2:36" s="148" customFormat="1" ht="18.75" customHeight="1">
      <c r="B41" s="18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</row>
    <row r="42" spans="2:36" s="10" customFormat="1" ht="18.75" customHeight="1">
      <c r="B42" s="151" t="s">
        <v>15</v>
      </c>
      <c r="C42" s="161">
        <f>SUMIF(C43:C46,"&lt;1E+307")</f>
        <v>41519.912114751416</v>
      </c>
      <c r="D42" s="161">
        <f t="shared" ref="D42:AD42" si="24">SUMIF(D43:D46,"&lt;1E+307")</f>
        <v>43067.415051985292</v>
      </c>
      <c r="E42" s="161">
        <f t="shared" si="24"/>
        <v>43662.905165918295</v>
      </c>
      <c r="F42" s="161">
        <f t="shared" si="24"/>
        <v>43384.271184315323</v>
      </c>
      <c r="G42" s="161">
        <f t="shared" si="24"/>
        <v>42306.820498852998</v>
      </c>
      <c r="H42" s="161">
        <f t="shared" si="24"/>
        <v>41040.977076150797</v>
      </c>
      <c r="I42" s="161">
        <f t="shared" si="24"/>
        <v>39251.814931068999</v>
      </c>
      <c r="J42" s="161">
        <f t="shared" si="24"/>
        <v>35952.487367432535</v>
      </c>
      <c r="K42" s="161">
        <f t="shared" si="24"/>
        <v>33427.563068036194</v>
      </c>
      <c r="L42" s="161">
        <f t="shared" si="24"/>
        <v>31441.798627334116</v>
      </c>
      <c r="M42" s="161">
        <f t="shared" si="24"/>
        <v>29567.798625485295</v>
      </c>
      <c r="N42" s="161">
        <f t="shared" si="24"/>
        <v>27564.718434406859</v>
      </c>
      <c r="O42" s="161">
        <f t="shared" si="24"/>
        <v>25844.143779141345</v>
      </c>
      <c r="P42" s="161">
        <f t="shared" si="24"/>
        <v>24058.578593831284</v>
      </c>
      <c r="Q42" s="161">
        <f t="shared" si="24"/>
        <v>21485.733463136618</v>
      </c>
      <c r="R42" s="161">
        <f t="shared" si="24"/>
        <v>19827.437578599543</v>
      </c>
      <c r="S42" s="161">
        <f t="shared" si="24"/>
        <v>17755.355466907975</v>
      </c>
      <c r="T42" s="161">
        <f t="shared" si="24"/>
        <v>16234.070325482531</v>
      </c>
      <c r="U42" s="161">
        <f t="shared" si="24"/>
        <v>14836.772466430437</v>
      </c>
      <c r="V42" s="161">
        <f t="shared" si="24"/>
        <v>13443.179711153402</v>
      </c>
      <c r="W42" s="161">
        <f t="shared" si="24"/>
        <v>12189.834586127696</v>
      </c>
      <c r="X42" s="161">
        <f t="shared" si="24"/>
        <v>11307.302215102902</v>
      </c>
      <c r="Y42" s="161">
        <f t="shared" si="24"/>
        <v>10481.547300875869</v>
      </c>
      <c r="Z42" s="161">
        <f t="shared" si="24"/>
        <v>9685.9322005636895</v>
      </c>
      <c r="AA42" s="161">
        <f t="shared" si="24"/>
        <v>9060.5980759625181</v>
      </c>
      <c r="AB42" s="161">
        <f t="shared" si="24"/>
        <v>8441.8273972392071</v>
      </c>
      <c r="AC42" s="161">
        <f t="shared" si="24"/>
        <v>7902.7984526404844</v>
      </c>
      <c r="AD42" s="161">
        <f t="shared" si="24"/>
        <v>7524.2893886743341</v>
      </c>
      <c r="AE42" s="161">
        <f t="shared" ref="AE42:AF42" si="25">SUMIF(AE43:AE46,"&lt;1E+307")</f>
        <v>7129.7761058190154</v>
      </c>
      <c r="AF42" s="161">
        <f t="shared" si="25"/>
        <v>6604.8626055132108</v>
      </c>
      <c r="AG42" s="161">
        <f t="shared" ref="AG42" si="26">SUMIF(AG43:AG46,"&lt;1E+307")</f>
        <v>6120.0204610935552</v>
      </c>
      <c r="AH42" s="161">
        <f t="shared" ref="AH42:AJ42" si="27">SUMIF(AH43:AH46,"&lt;1E+307")</f>
        <v>5803.0890417478313</v>
      </c>
      <c r="AI42" s="161">
        <f t="shared" ref="AI42" si="28">SUMIF(AI43:AI46,"&lt;1E+307")</f>
        <v>5660.4092501395808</v>
      </c>
      <c r="AJ42" s="161">
        <f t="shared" si="27"/>
        <v>5516.3431106247253</v>
      </c>
    </row>
    <row r="43" spans="2:36" s="148" customFormat="1" ht="18.75" customHeight="1">
      <c r="B43" s="18" t="s">
        <v>18</v>
      </c>
      <c r="C43" s="164">
        <f>SUM('CH4'!C43)</f>
        <v>37191.252</v>
      </c>
      <c r="D43" s="164">
        <f>SUM('CH4'!D43)</f>
        <v>39322.5</v>
      </c>
      <c r="E43" s="164">
        <f>SUM('CH4'!E43)</f>
        <v>40268.116000000002</v>
      </c>
      <c r="F43" s="164">
        <f>SUM('CH4'!F43)</f>
        <v>40154.239999999998</v>
      </c>
      <c r="G43" s="164">
        <f>SUM('CH4'!G43)</f>
        <v>39212.824000000001</v>
      </c>
      <c r="H43" s="164">
        <f>SUM('CH4'!H43)</f>
        <v>37857.175999999999</v>
      </c>
      <c r="I43" s="164">
        <f>SUM('CH4'!I43)</f>
        <v>36060.023999999998</v>
      </c>
      <c r="J43" s="164">
        <f>SUM('CH4'!J43)</f>
        <v>32792.06</v>
      </c>
      <c r="K43" s="164">
        <f>SUM('CH4'!K43)</f>
        <v>30293.144</v>
      </c>
      <c r="L43" s="164">
        <f>SUM('CH4'!L43)</f>
        <v>28232.763999999999</v>
      </c>
      <c r="M43" s="164">
        <f>SUM('CH4'!M43)</f>
        <v>26271.559999999998</v>
      </c>
      <c r="N43" s="164">
        <f>SUM('CH4'!N43)</f>
        <v>24258.471999999998</v>
      </c>
      <c r="O43" s="164">
        <f>SUM('CH4'!O43)</f>
        <v>22439.396000000001</v>
      </c>
      <c r="P43" s="164">
        <f>SUM('CH4'!P43)</f>
        <v>20668.2</v>
      </c>
      <c r="Q43" s="164">
        <f>SUM('CH4'!Q43)</f>
        <v>18093.683999999997</v>
      </c>
      <c r="R43" s="164">
        <f>SUM('CH4'!R43)</f>
        <v>16360.596</v>
      </c>
      <c r="S43" s="164">
        <f>SUM('CH4'!S43)</f>
        <v>14511.195999999998</v>
      </c>
      <c r="T43" s="164">
        <f>SUM('CH4'!T43)</f>
        <v>12969.46</v>
      </c>
      <c r="U43" s="164">
        <f>SUM('CH4'!U43)</f>
        <v>11613.616</v>
      </c>
      <c r="V43" s="164">
        <f>SUM('CH4'!V43)</f>
        <v>10232.348</v>
      </c>
      <c r="W43" s="164">
        <f>SUM('CH4'!W43)</f>
        <v>9015.1880000000001</v>
      </c>
      <c r="X43" s="164">
        <f>SUM('CH4'!X43)</f>
        <v>8067.5279999999993</v>
      </c>
      <c r="Y43" s="164">
        <f>SUM('CH4'!Y43)</f>
        <v>7233.2399999999989</v>
      </c>
      <c r="Z43" s="164">
        <f>SUM('CH4'!Z43)</f>
        <v>6471.2479999999996</v>
      </c>
      <c r="AA43" s="164">
        <f>SUM('CH4'!AA43)</f>
        <v>5796.616</v>
      </c>
      <c r="AB43" s="164">
        <f>SUM('CH4'!AB43)</f>
        <v>5191.8440000000001</v>
      </c>
      <c r="AC43" s="164">
        <f>SUM('CH4'!AC43)</f>
        <v>4657.1840000000002</v>
      </c>
      <c r="AD43" s="164">
        <f>SUM('CH4'!AD43)</f>
        <v>4284.1399999999994</v>
      </c>
      <c r="AE43" s="164">
        <f>SUM('CH4'!AE43)</f>
        <v>3944.5839999999998</v>
      </c>
      <c r="AF43" s="164">
        <f>SUM('CH4'!AF43)</f>
        <v>3426.7239999999997</v>
      </c>
      <c r="AG43" s="164">
        <f>SUM('CH4'!AG43)</f>
        <v>2973.096</v>
      </c>
      <c r="AH43" s="164">
        <f>SUM('CH4'!AH43)</f>
        <v>2575.1880000000001</v>
      </c>
      <c r="AI43" s="164">
        <f>SUM('CH4'!AI43)</f>
        <v>2374.7919999999999</v>
      </c>
      <c r="AJ43" s="164">
        <f>SUM('CH4'!AJ43)</f>
        <v>2192.4279999999999</v>
      </c>
    </row>
    <row r="44" spans="2:36" s="148" customFormat="1" ht="18.75" customHeight="1">
      <c r="B44" s="89" t="s">
        <v>70</v>
      </c>
      <c r="C44" s="163">
        <f>SUM('CH4'!C44,N2O!C44)</f>
        <v>79.06027499999999</v>
      </c>
      <c r="D44" s="163">
        <f>SUM('CH4'!D44,N2O!D44)</f>
        <v>94.402664999999985</v>
      </c>
      <c r="E44" s="163">
        <f>SUM('CH4'!E44,N2O!E44)</f>
        <v>109.74505500000001</v>
      </c>
      <c r="F44" s="163">
        <f>SUM('CH4'!F44,N2O!F44)</f>
        <v>125.087445</v>
      </c>
      <c r="G44" s="163">
        <f>SUM('CH4'!G44,N2O!G44)</f>
        <v>197.40019949999996</v>
      </c>
      <c r="H44" s="163">
        <f>SUM('CH4'!H44,N2O!H44)</f>
        <v>269.70773550000001</v>
      </c>
      <c r="I44" s="163">
        <f>SUM('CH4'!I44,N2O!I44)</f>
        <v>342.02049</v>
      </c>
      <c r="J44" s="163">
        <f>SUM('CH4'!J44,N2O!J44)</f>
        <v>376.46258999999998</v>
      </c>
      <c r="K44" s="163">
        <f>SUM('CH4'!K44,N2O!K44)</f>
        <v>414.8467005</v>
      </c>
      <c r="L44" s="163">
        <f>SUM('CH4'!L44,N2O!L44)</f>
        <v>481.31677799999994</v>
      </c>
      <c r="M44" s="163">
        <f>SUM('CH4'!M44,N2O!M44)</f>
        <v>553.92027849999999</v>
      </c>
      <c r="N44" s="163">
        <f>SUM('CH4'!N44,N2O!N44)</f>
        <v>566.30693999999994</v>
      </c>
      <c r="O44" s="163">
        <f>SUM('CH4'!O44,N2O!O44)</f>
        <v>677.13262199999997</v>
      </c>
      <c r="P44" s="163">
        <f>SUM('CH4'!P44,N2O!P44)</f>
        <v>683.6907359999999</v>
      </c>
      <c r="Q44" s="163">
        <f>SUM('CH4'!Q44,N2O!Q44)</f>
        <v>698.66421849999995</v>
      </c>
      <c r="R44" s="163">
        <f>SUM('CH4'!R44,N2O!R44)</f>
        <v>691.40054699999996</v>
      </c>
      <c r="S44" s="163">
        <f>SUM('CH4'!S44,N2O!S44)</f>
        <v>704.70397799999989</v>
      </c>
      <c r="T44" s="163">
        <f>SUM('CH4'!T44,N2O!T44)</f>
        <v>754.06699499999991</v>
      </c>
      <c r="U44" s="163">
        <f>SUM('CH4'!U44,N2O!U44)</f>
        <v>743.12583549999999</v>
      </c>
      <c r="V44" s="163">
        <f>SUM('CH4'!V44,N2O!V44)</f>
        <v>762.69551200000001</v>
      </c>
      <c r="W44" s="163">
        <f>SUM('CH4'!W44,N2O!W44)</f>
        <v>757.8712835</v>
      </c>
      <c r="X44" s="163">
        <f>SUM('CH4'!X44,N2O!X44)</f>
        <v>848.87039949999996</v>
      </c>
      <c r="Y44" s="163">
        <f>SUM('CH4'!Y44,N2O!Y44)</f>
        <v>885.14385799999991</v>
      </c>
      <c r="Z44" s="163">
        <f>SUM('CH4'!Z44,N2O!Z44)</f>
        <v>878.96336799999995</v>
      </c>
      <c r="AA44" s="163">
        <f>SUM('CH4'!AA44,N2O!AA44)</f>
        <v>950.98652649999985</v>
      </c>
      <c r="AB44" s="163">
        <f>SUM('CH4'!AB44,N2O!AB44)</f>
        <v>952.8339125</v>
      </c>
      <c r="AC44" s="163">
        <f>SUM('CH4'!AC44,N2O!AC44)</f>
        <v>977.31706199999985</v>
      </c>
      <c r="AD44" s="163">
        <f>SUM('CH4'!AD44,N2O!AD44)</f>
        <v>992.79035799999997</v>
      </c>
      <c r="AE44" s="163">
        <f>SUM('CH4'!AE44,N2O!AE44)</f>
        <v>963.34625699999992</v>
      </c>
      <c r="AF44" s="163">
        <f>SUM('CH4'!AF44,N2O!AF44)</f>
        <v>981.43663149999998</v>
      </c>
      <c r="AG44" s="163">
        <f>SUM('CH4'!AG44,N2O!AG44)</f>
        <v>979.74194749999992</v>
      </c>
      <c r="AH44" s="163">
        <f>SUM('CH4'!AH44,N2O!AH44)</f>
        <v>1058.0991974999999</v>
      </c>
      <c r="AI44" s="163">
        <f>SUM('CH4'!AI44,N2O!AI44)</f>
        <v>1089.6852504999999</v>
      </c>
      <c r="AJ44" s="163">
        <f>SUM('CH4'!AJ44,N2O!AJ44)</f>
        <v>1121.266085</v>
      </c>
    </row>
    <row r="45" spans="2:36" s="148" customFormat="1" ht="18.75" customHeight="1">
      <c r="B45" s="18" t="s">
        <v>19</v>
      </c>
      <c r="C45" s="164">
        <f>SUM('CH4'!C45,N2O!C45)</f>
        <v>4249.5998397514095</v>
      </c>
      <c r="D45" s="164">
        <f>SUM('CH4'!D45,N2O!D45)</f>
        <v>3650.5123869852896</v>
      </c>
      <c r="E45" s="164">
        <f>SUM('CH4'!E45,N2O!E45)</f>
        <v>3285.0441109182957</v>
      </c>
      <c r="F45" s="164">
        <f>SUM('CH4'!F45,N2O!F45)</f>
        <v>3104.9437393153271</v>
      </c>
      <c r="G45" s="164">
        <f>SUM('CH4'!G45,N2O!G45)</f>
        <v>2896.5962993529979</v>
      </c>
      <c r="H45" s="164">
        <f>SUM('CH4'!H45,N2O!H45)</f>
        <v>2903.6470156507994</v>
      </c>
      <c r="I45" s="164">
        <f>SUM('CH4'!I45,N2O!I45)</f>
        <v>2828.0730270645035</v>
      </c>
      <c r="J45" s="164">
        <f>SUM('CH4'!J45,N2O!J45)</f>
        <v>2750.2117920676624</v>
      </c>
      <c r="K45" s="164">
        <f>SUM('CH4'!K45,N2O!K45)</f>
        <v>2672.9588590406911</v>
      </c>
      <c r="L45" s="164">
        <f>SUM('CH4'!L45,N2O!L45)</f>
        <v>2667.4390537034933</v>
      </c>
      <c r="M45" s="164">
        <f>SUM('CH4'!M45,N2O!M45)</f>
        <v>2661.2658600695104</v>
      </c>
      <c r="N45" s="164">
        <f>SUM('CH4'!N45,N2O!N45)</f>
        <v>2649.7013919247356</v>
      </c>
      <c r="O45" s="164">
        <f>SUM('CH4'!O45,N2O!O45)</f>
        <v>2619.954373391342</v>
      </c>
      <c r="P45" s="164">
        <f>SUM('CH4'!P45,N2O!P45)</f>
        <v>2589.2709318937814</v>
      </c>
      <c r="Q45" s="164">
        <f>SUM('CH4'!Q45,N2O!Q45)</f>
        <v>2560.1745952616211</v>
      </c>
      <c r="R45" s="164">
        <f>SUM('CH4'!R45,N2O!R45)</f>
        <v>2536.0520565995421</v>
      </c>
      <c r="S45" s="164">
        <f>SUM('CH4'!S45,N2O!S45)</f>
        <v>2506.9845609279746</v>
      </c>
      <c r="T45" s="164">
        <f>SUM('CH4'!T45,N2O!T45)</f>
        <v>2477.7088500525329</v>
      </c>
      <c r="U45" s="164">
        <f>SUM('CH4'!U45,N2O!U45)</f>
        <v>2445.359115590436</v>
      </c>
      <c r="V45" s="164">
        <f>SUM('CH4'!V45,N2O!V45)</f>
        <v>2412.7209343434006</v>
      </c>
      <c r="W45" s="164">
        <f>SUM('CH4'!W45,N2O!W45)</f>
        <v>2380.386768487695</v>
      </c>
      <c r="X45" s="164">
        <f>SUM('CH4'!X45,N2O!X45)</f>
        <v>2351.7093573729026</v>
      </c>
      <c r="Y45" s="164">
        <f>SUM('CH4'!Y45,N2O!Y45)</f>
        <v>2325.7998873458682</v>
      </c>
      <c r="Z45" s="164">
        <f>SUM('CH4'!Z45,N2O!Z45)</f>
        <v>2299.2201665836906</v>
      </c>
      <c r="AA45" s="164">
        <f>SUM('CH4'!AA45,N2O!AA45)</f>
        <v>2276.1383392725179</v>
      </c>
      <c r="AB45" s="164">
        <f>SUM('CH4'!AB45,N2O!AB45)</f>
        <v>2261.2515273992076</v>
      </c>
      <c r="AC45" s="164">
        <f>SUM('CH4'!AC45,N2O!AC45)</f>
        <v>2233.7126022704842</v>
      </c>
      <c r="AD45" s="164">
        <f>SUM('CH4'!AD45,N2O!AD45)</f>
        <v>2213.8684037743342</v>
      </c>
      <c r="AE45" s="164">
        <f>SUM('CH4'!AE45,N2O!AE45)</f>
        <v>2188.8125095790156</v>
      </c>
      <c r="AF45" s="164">
        <f>SUM('CH4'!AF45,N2O!AF45)</f>
        <v>2163.8999066932111</v>
      </c>
      <c r="AG45" s="164">
        <f>SUM('CH4'!AG45,N2O!AG45)</f>
        <v>2134.9489897435551</v>
      </c>
      <c r="AH45" s="164">
        <f>SUM('CH4'!AH45,N2O!AH45)</f>
        <v>2138.3418548878317</v>
      </c>
      <c r="AI45" s="164">
        <f>SUM('CH4'!AI45,N2O!AI45)</f>
        <v>2165.2455447695811</v>
      </c>
      <c r="AJ45" s="164">
        <f>SUM('CH4'!AJ45,N2O!AJ45)</f>
        <v>2172.736105244725</v>
      </c>
    </row>
    <row r="46" spans="2:36" s="148" customFormat="1" ht="18.75" customHeight="1">
      <c r="B46" s="89" t="s">
        <v>27</v>
      </c>
      <c r="C46" s="163">
        <f>SUM('CH4'!C46,N2O!C46)</f>
        <v>0</v>
      </c>
      <c r="D46" s="163">
        <f>SUM('CH4'!D46,N2O!D46)</f>
        <v>0</v>
      </c>
      <c r="E46" s="163">
        <f>SUM('CH4'!E46,N2O!E46)</f>
        <v>0</v>
      </c>
      <c r="F46" s="163">
        <f>SUM('CH4'!F46,N2O!F46)</f>
        <v>0</v>
      </c>
      <c r="G46" s="163">
        <f>SUM('CH4'!G46,N2O!G46)</f>
        <v>0</v>
      </c>
      <c r="H46" s="163">
        <f>SUM('CH4'!H46,N2O!H46)</f>
        <v>10.446325</v>
      </c>
      <c r="I46" s="163">
        <f>SUM('CH4'!I46,N2O!I46)</f>
        <v>21.697414004500001</v>
      </c>
      <c r="J46" s="163">
        <f>SUM('CH4'!J46,N2O!J46)</f>
        <v>33.752985364875002</v>
      </c>
      <c r="K46" s="163">
        <f>SUM('CH4'!K46,N2O!K46)</f>
        <v>46.613508495499993</v>
      </c>
      <c r="L46" s="163">
        <f>SUM('CH4'!L46,N2O!L46)</f>
        <v>60.278795630624998</v>
      </c>
      <c r="M46" s="163">
        <f>SUM('CH4'!M46,N2O!M46)</f>
        <v>81.052486915784996</v>
      </c>
      <c r="N46" s="163">
        <f>SUM('CH4'!N46,N2O!N46)</f>
        <v>90.238102482127502</v>
      </c>
      <c r="O46" s="163">
        <f>SUM('CH4'!O46,N2O!O46)</f>
        <v>107.66078375000001</v>
      </c>
      <c r="P46" s="163">
        <f>SUM('CH4'!P46,N2O!P46)</f>
        <v>117.4169259375</v>
      </c>
      <c r="Q46" s="163">
        <f>SUM('CH4'!Q46,N2O!Q46)</f>
        <v>133.210649375</v>
      </c>
      <c r="R46" s="163">
        <f>SUM('CH4'!R46,N2O!R46)</f>
        <v>239.38897500000002</v>
      </c>
      <c r="S46" s="163">
        <f>SUM('CH4'!S46,N2O!S46)</f>
        <v>32.470927979999999</v>
      </c>
      <c r="T46" s="163">
        <f>SUM('CH4'!T46,N2O!T46)</f>
        <v>32.834480429999999</v>
      </c>
      <c r="U46" s="163">
        <f>SUM('CH4'!U46,N2O!U46)</f>
        <v>34.671515339999999</v>
      </c>
      <c r="V46" s="163">
        <f>SUM('CH4'!V46,N2O!V46)</f>
        <v>35.415264809999996</v>
      </c>
      <c r="W46" s="163">
        <f>SUM('CH4'!W46,N2O!W46)</f>
        <v>36.388534139999997</v>
      </c>
      <c r="X46" s="163">
        <f>SUM('CH4'!X46,N2O!X46)</f>
        <v>39.194458230000002</v>
      </c>
      <c r="Y46" s="163">
        <f>SUM('CH4'!Y46,N2O!Y46)</f>
        <v>37.363555529999999</v>
      </c>
      <c r="Z46" s="163">
        <f>SUM('CH4'!Z46,N2O!Z46)</f>
        <v>36.500665979999994</v>
      </c>
      <c r="AA46" s="163">
        <f>SUM('CH4'!AA46,N2O!AA46)</f>
        <v>36.857210189999996</v>
      </c>
      <c r="AB46" s="163">
        <f>SUM('CH4'!AB46,N2O!AB46)</f>
        <v>35.897957339999998</v>
      </c>
      <c r="AC46" s="163">
        <f>SUM('CH4'!AC46,N2O!AC46)</f>
        <v>34.584788369999998</v>
      </c>
      <c r="AD46" s="163">
        <f>SUM('CH4'!AD46,N2O!AD46)</f>
        <v>33.490626900000002</v>
      </c>
      <c r="AE46" s="163">
        <f>SUM('CH4'!AE46,N2O!AE46)</f>
        <v>33.033339239999997</v>
      </c>
      <c r="AF46" s="163">
        <f>SUM('CH4'!AF46,N2O!AF46)</f>
        <v>32.802067319999999</v>
      </c>
      <c r="AG46" s="163">
        <f>SUM('CH4'!AG46,N2O!AG46)</f>
        <v>32.233523849999997</v>
      </c>
      <c r="AH46" s="163">
        <f>SUM('CH4'!AH46,N2O!AH46)</f>
        <v>31.459989359999991</v>
      </c>
      <c r="AI46" s="163">
        <f>SUM('CH4'!AI46,N2O!AI46)</f>
        <v>30.686454869999995</v>
      </c>
      <c r="AJ46" s="163">
        <f>SUM('CH4'!AJ46,N2O!AJ46)</f>
        <v>29.912920379999999</v>
      </c>
    </row>
    <row r="47" spans="2:36" s="148" customFormat="1" ht="18.75" customHeight="1">
      <c r="B47" s="18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</row>
    <row r="48" spans="2:36" s="10" customFormat="1" ht="18.75" customHeight="1">
      <c r="B48" s="151" t="s">
        <v>122</v>
      </c>
      <c r="C48" s="161">
        <f>SUMIF(C49:C54,"&lt;1E+307")</f>
        <v>32879.424915623946</v>
      </c>
      <c r="D48" s="161">
        <f t="shared" ref="D48:AI48" si="29">SUMIF(D49:D54,"&lt;1E+307")</f>
        <v>-25331.600543482724</v>
      </c>
      <c r="E48" s="161">
        <f t="shared" si="29"/>
        <v>-31279.667329698928</v>
      </c>
      <c r="F48" s="161">
        <f t="shared" si="29"/>
        <v>-30792.157381299308</v>
      </c>
      <c r="G48" s="161">
        <f t="shared" si="29"/>
        <v>-25286.514110592554</v>
      </c>
      <c r="H48" s="161">
        <f t="shared" si="29"/>
        <v>-18693.312051246092</v>
      </c>
      <c r="I48" s="161">
        <f t="shared" si="29"/>
        <v>-22177.539913122695</v>
      </c>
      <c r="J48" s="161">
        <f t="shared" si="29"/>
        <v>-21506.443612845738</v>
      </c>
      <c r="K48" s="161">
        <f t="shared" si="29"/>
        <v>-20804.581092258781</v>
      </c>
      <c r="L48" s="161">
        <f t="shared" si="29"/>
        <v>-24070.560319957985</v>
      </c>
      <c r="M48" s="161">
        <f t="shared" si="29"/>
        <v>-3859.1372821306768</v>
      </c>
      <c r="N48" s="161">
        <f t="shared" si="29"/>
        <v>-13123.343676352228</v>
      </c>
      <c r="O48" s="161">
        <f t="shared" si="29"/>
        <v>19785.75310956726</v>
      </c>
      <c r="P48" s="161">
        <f t="shared" si="29"/>
        <v>15868.071160369263</v>
      </c>
      <c r="Q48" s="161">
        <f t="shared" si="29"/>
        <v>12459.187048574286</v>
      </c>
      <c r="R48" s="161">
        <f t="shared" si="29"/>
        <v>8863.9032907360088</v>
      </c>
      <c r="S48" s="161">
        <f t="shared" si="29"/>
        <v>2211.4627539544472</v>
      </c>
      <c r="T48" s="161">
        <f t="shared" si="29"/>
        <v>5884.2734423497477</v>
      </c>
      <c r="U48" s="161">
        <f t="shared" si="29"/>
        <v>-5987.3115997752357</v>
      </c>
      <c r="V48" s="161">
        <f t="shared" si="29"/>
        <v>-10542.945700314391</v>
      </c>
      <c r="W48" s="161">
        <f t="shared" si="29"/>
        <v>-1115.9340126847223</v>
      </c>
      <c r="X48" s="161">
        <f t="shared" si="29"/>
        <v>-8376.3997671861289</v>
      </c>
      <c r="Y48" s="161">
        <f t="shared" si="29"/>
        <v>-15813.250374507992</v>
      </c>
      <c r="Z48" s="161">
        <f t="shared" si="29"/>
        <v>-13965.616426289287</v>
      </c>
      <c r="AA48" s="161">
        <f t="shared" si="29"/>
        <v>-6122.1318832379229</v>
      </c>
      <c r="AB48" s="161">
        <f t="shared" si="29"/>
        <v>-7819.0119299891821</v>
      </c>
      <c r="AC48" s="161">
        <f t="shared" si="29"/>
        <v>-9768.535233874798</v>
      </c>
      <c r="AD48" s="161">
        <f t="shared" si="29"/>
        <v>-6154.1065434781076</v>
      </c>
      <c r="AE48" s="161">
        <f t="shared" si="29"/>
        <v>757.93692678023672</v>
      </c>
      <c r="AF48" s="161">
        <f t="shared" si="29"/>
        <v>-2463.7827970322692</v>
      </c>
      <c r="AG48" s="161">
        <f t="shared" si="29"/>
        <v>5795.2975003213787</v>
      </c>
      <c r="AH48" s="161">
        <f t="shared" si="29"/>
        <v>2619.8717887254061</v>
      </c>
      <c r="AI48" s="161">
        <f t="shared" si="29"/>
        <v>4379.7507841148363</v>
      </c>
      <c r="AJ48" s="161">
        <f t="shared" ref="AJ48" si="30">SUMIF(AJ49:AJ54,"&lt;1E+307")</f>
        <v>3614.2643258187627</v>
      </c>
    </row>
    <row r="49" spans="2:36" s="148" customFormat="1" ht="18.75" customHeight="1">
      <c r="B49" s="18" t="s">
        <v>123</v>
      </c>
      <c r="C49" s="164">
        <f>SUM('CO2'!C49,'CH4'!C49,N2O!C49)</f>
        <v>-19544.462305857473</v>
      </c>
      <c r="D49" s="164">
        <f>SUM('CO2'!D49,'CH4'!D49,N2O!D49)</f>
        <v>-80389.89131914929</v>
      </c>
      <c r="E49" s="164">
        <f>SUM('CO2'!E49,'CH4'!E49,N2O!E49)</f>
        <v>-85753.336051055609</v>
      </c>
      <c r="F49" s="164">
        <f>SUM('CO2'!F49,'CH4'!F49,N2O!F49)</f>
        <v>-85494.675988059069</v>
      </c>
      <c r="G49" s="164">
        <f>SUM('CO2'!G49,'CH4'!G49,N2O!G49)</f>
        <v>-76873.103285141144</v>
      </c>
      <c r="H49" s="164">
        <f>SUM('CO2'!H49,'CH4'!H49,N2O!H49)</f>
        <v>-70340.87178012394</v>
      </c>
      <c r="I49" s="164">
        <f>SUM('CO2'!I49,'CH4'!I49,N2O!I49)</f>
        <v>-73742.877020090353</v>
      </c>
      <c r="J49" s="164">
        <f>SUM('CO2'!J49,'CH4'!J49,N2O!J49)</f>
        <v>-72001.954207868926</v>
      </c>
      <c r="K49" s="164">
        <f>SUM('CO2'!K49,'CH4'!K49,N2O!K49)</f>
        <v>-70942.333985091318</v>
      </c>
      <c r="L49" s="164">
        <f>SUM('CO2'!L49,'CH4'!L49,N2O!L49)</f>
        <v>-72980.449372978444</v>
      </c>
      <c r="M49" s="164">
        <f>SUM('CO2'!M49,'CH4'!M49,N2O!M49)</f>
        <v>-51032.113619134223</v>
      </c>
      <c r="N49" s="164">
        <f>SUM('CO2'!N49,'CH4'!N49,N2O!N49)</f>
        <v>-70567.079667822472</v>
      </c>
      <c r="O49" s="164">
        <f>SUM('CO2'!O49,'CH4'!O49,N2O!O49)</f>
        <v>-34748.254053755692</v>
      </c>
      <c r="P49" s="164">
        <f>SUM('CO2'!P49,'CH4'!P49,N2O!P49)</f>
        <v>-36000.272876347131</v>
      </c>
      <c r="Q49" s="164">
        <f>SUM('CO2'!Q49,'CH4'!Q49,N2O!Q49)</f>
        <v>-35012.273718242643</v>
      </c>
      <c r="R49" s="164">
        <f>SUM('CO2'!R49,'CH4'!R49,N2O!R49)</f>
        <v>-34253.659770210455</v>
      </c>
      <c r="S49" s="164">
        <f>SUM('CO2'!S49,'CH4'!S49,N2O!S49)</f>
        <v>-32839.776857558638</v>
      </c>
      <c r="T49" s="164">
        <f>SUM('CO2'!T49,'CH4'!T49,N2O!T49)</f>
        <v>-28565.045544882178</v>
      </c>
      <c r="U49" s="164">
        <f>SUM('CO2'!U49,'CH4'!U49,N2O!U49)</f>
        <v>-49454.585994079367</v>
      </c>
      <c r="V49" s="164">
        <f>SUM('CO2'!V49,'CH4'!V49,N2O!V49)</f>
        <v>-52829.250804837393</v>
      </c>
      <c r="W49" s="164">
        <f>SUM('CO2'!W49,'CH4'!W49,N2O!W49)</f>
        <v>-43352.183664289172</v>
      </c>
      <c r="X49" s="164">
        <f>SUM('CO2'!X49,'CH4'!X49,N2O!X49)</f>
        <v>-48403.762851338244</v>
      </c>
      <c r="Y49" s="164">
        <f>SUM('CO2'!Y49,'CH4'!Y49,N2O!Y49)</f>
        <v>-55899.575056042624</v>
      </c>
      <c r="Z49" s="164">
        <f>SUM('CO2'!Z49,'CH4'!Z49,N2O!Z49)</f>
        <v>-60142.862566701791</v>
      </c>
      <c r="AA49" s="164">
        <f>SUM('CO2'!AA49,'CH4'!AA49,N2O!AA49)</f>
        <v>-52035.88787491923</v>
      </c>
      <c r="AB49" s="164">
        <f>SUM('CO2'!AB49,'CH4'!AB49,N2O!AB49)</f>
        <v>-54186.864538282593</v>
      </c>
      <c r="AC49" s="164">
        <f>SUM('CO2'!AC49,'CH4'!AC49,N2O!AC49)</f>
        <v>-56547.834053605475</v>
      </c>
      <c r="AD49" s="164">
        <f>SUM('CO2'!AD49,'CH4'!AD49,N2O!AD49)</f>
        <v>-52351.784923676852</v>
      </c>
      <c r="AE49" s="164">
        <f>SUM('CO2'!AE49,'CH4'!AE49,N2O!AE49)</f>
        <v>-44256.135421108476</v>
      </c>
      <c r="AF49" s="164">
        <f>SUM('CO2'!AF49,'CH4'!AF49,N2O!AF49)</f>
        <v>-45825.917009790646</v>
      </c>
      <c r="AG49" s="164">
        <f>SUM('CO2'!AG49,'CH4'!AG49,N2O!AG49)</f>
        <v>-35417.536496129105</v>
      </c>
      <c r="AH49" s="164">
        <f>SUM('CO2'!AH49,'CH4'!AH49,N2O!AH49)</f>
        <v>-38682.795334644281</v>
      </c>
      <c r="AI49" s="164">
        <f>SUM('CO2'!AI49,'CH4'!AI49,N2O!AI49)</f>
        <v>-39739.072695054616</v>
      </c>
      <c r="AJ49" s="164">
        <f>SUM('CO2'!AJ49,'CH4'!AJ49,N2O!AJ49)</f>
        <v>-37678.092383519994</v>
      </c>
    </row>
    <row r="50" spans="2:36" s="148" customFormat="1" ht="18.75" customHeight="1">
      <c r="B50" s="89" t="s">
        <v>124</v>
      </c>
      <c r="C50" s="163">
        <f>SUM('CO2'!C50,'CH4'!C50,N2O!C50)</f>
        <v>14686.137354499202</v>
      </c>
      <c r="D50" s="163">
        <f>SUM('CO2'!D50,'CH4'!D50,N2O!D50)</f>
        <v>14643.194910348635</v>
      </c>
      <c r="E50" s="163">
        <f>SUM('CO2'!E50,'CH4'!E50,N2O!E50)</f>
        <v>14632.706435522938</v>
      </c>
      <c r="F50" s="163">
        <f>SUM('CO2'!F50,'CH4'!F50,N2O!F50)</f>
        <v>14567.790964445487</v>
      </c>
      <c r="G50" s="163">
        <f>SUM('CO2'!G50,'CH4'!G50,N2O!G50)</f>
        <v>14535.520728844864</v>
      </c>
      <c r="H50" s="163">
        <f>SUM('CO2'!H50,'CH4'!H50,N2O!H50)</f>
        <v>14472.062754107441</v>
      </c>
      <c r="I50" s="163">
        <f>SUM('CO2'!I50,'CH4'!I50,N2O!I50)</f>
        <v>14432.939362900006</v>
      </c>
      <c r="J50" s="163">
        <f>SUM('CO2'!J50,'CH4'!J50,N2O!J50)</f>
        <v>14360.253488391114</v>
      </c>
      <c r="K50" s="163">
        <f>SUM('CO2'!K50,'CH4'!K50,N2O!K50)</f>
        <v>14342.338081267038</v>
      </c>
      <c r="L50" s="163">
        <f>SUM('CO2'!L50,'CH4'!L50,N2O!L50)</f>
        <v>14262.497620298649</v>
      </c>
      <c r="M50" s="163">
        <f>SUM('CO2'!M50,'CH4'!M50,N2O!M50)</f>
        <v>14258.898839220883</v>
      </c>
      <c r="N50" s="163">
        <f>SUM('CO2'!N50,'CH4'!N50,N2O!N50)</f>
        <v>15158.230455456189</v>
      </c>
      <c r="O50" s="163">
        <f>SUM('CO2'!O50,'CH4'!O50,N2O!O50)</f>
        <v>15507.261793038237</v>
      </c>
      <c r="P50" s="163">
        <f>SUM('CO2'!P50,'CH4'!P50,N2O!P50)</f>
        <v>15374.00505703622</v>
      </c>
      <c r="Q50" s="163">
        <f>SUM('CO2'!Q50,'CH4'!Q50,N2O!Q50)</f>
        <v>15611.309346644377</v>
      </c>
      <c r="R50" s="163">
        <f>SUM('CO2'!R50,'CH4'!R50,N2O!R50)</f>
        <v>16051.037119144374</v>
      </c>
      <c r="S50" s="163">
        <f>SUM('CO2'!S50,'CH4'!S50,N2O!S50)</f>
        <v>14829.873212968452</v>
      </c>
      <c r="T50" s="163">
        <f>SUM('CO2'!T50,'CH4'!T50,N2O!T50)</f>
        <v>14935.535434435182</v>
      </c>
      <c r="U50" s="163">
        <f>SUM('CO2'!U50,'CH4'!U50,N2O!U50)</f>
        <v>14823.341927824153</v>
      </c>
      <c r="V50" s="163">
        <f>SUM('CO2'!V50,'CH4'!V50,N2O!V50)</f>
        <v>14854.90956297756</v>
      </c>
      <c r="W50" s="163">
        <f>SUM('CO2'!W50,'CH4'!W50,N2O!W50)</f>
        <v>15048.005385104912</v>
      </c>
      <c r="X50" s="163">
        <f>SUM('CO2'!X50,'CH4'!X50,N2O!X50)</f>
        <v>15368.22084081359</v>
      </c>
      <c r="Y50" s="163">
        <f>SUM('CO2'!Y50,'CH4'!Y50,N2O!Y50)</f>
        <v>15587.746655414992</v>
      </c>
      <c r="Z50" s="163">
        <f>SUM('CO2'!Z50,'CH4'!Z50,N2O!Z50)</f>
        <v>15836.196839646207</v>
      </c>
      <c r="AA50" s="163">
        <f>SUM('CO2'!AA50,'CH4'!AA50,N2O!AA50)</f>
        <v>16147.108652121631</v>
      </c>
      <c r="AB50" s="163">
        <f>SUM('CO2'!AB50,'CH4'!AB50,N2O!AB50)</f>
        <v>16371.371729827819</v>
      </c>
      <c r="AC50" s="163">
        <f>SUM('CO2'!AC50,'CH4'!AC50,N2O!AC50)</f>
        <v>16502.91258989671</v>
      </c>
      <c r="AD50" s="163">
        <f>SUM('CO2'!AD50,'CH4'!AD50,N2O!AD50)</f>
        <v>16313.166449420922</v>
      </c>
      <c r="AE50" s="163">
        <f>SUM('CO2'!AE50,'CH4'!AE50,N2O!AE50)</f>
        <v>16042.188115634848</v>
      </c>
      <c r="AF50" s="163">
        <f>SUM('CO2'!AF50,'CH4'!AF50,N2O!AF50)</f>
        <v>15995.638380724678</v>
      </c>
      <c r="AG50" s="163">
        <f>SUM('CO2'!AG50,'CH4'!AG50,N2O!AG50)</f>
        <v>15968.692034876627</v>
      </c>
      <c r="AH50" s="163">
        <f>SUM('CO2'!AH50,'CH4'!AH50,N2O!AH50)</f>
        <v>15904.58883567898</v>
      </c>
      <c r="AI50" s="163">
        <f>SUM('CO2'!AI50,'CH4'!AI50,N2O!AI50)</f>
        <v>15573.883750716554</v>
      </c>
      <c r="AJ50" s="163">
        <f>SUM('CO2'!AJ50,'CH4'!AJ50,N2O!AJ50)</f>
        <v>15252.294767402467</v>
      </c>
    </row>
    <row r="51" spans="2:36" s="148" customFormat="1" ht="18.75" customHeight="1">
      <c r="B51" s="18" t="s">
        <v>127</v>
      </c>
      <c r="C51" s="164">
        <f>SUM('CO2'!C51,'CH4'!C51,N2O!C51)</f>
        <v>28828.14396631403</v>
      </c>
      <c r="D51" s="164">
        <f>SUM('CO2'!D51,'CH4'!D51,N2O!D51)</f>
        <v>28866.630124799656</v>
      </c>
      <c r="E51" s="164">
        <f>SUM('CO2'!E51,'CH4'!E51,N2O!E51)</f>
        <v>28885.366928541462</v>
      </c>
      <c r="F51" s="164">
        <f>SUM('CO2'!F51,'CH4'!F51,N2O!F51)</f>
        <v>28910.426927908436</v>
      </c>
      <c r="G51" s="164">
        <f>SUM('CO2'!G51,'CH4'!G51,N2O!G51)</f>
        <v>28871.78596646685</v>
      </c>
      <c r="H51" s="164">
        <f>SUM('CO2'!H51,'CH4'!H51,N2O!H51)</f>
        <v>29413.095419704008</v>
      </c>
      <c r="I51" s="164">
        <f>SUM('CO2'!I51,'CH4'!I51,N2O!I51)</f>
        <v>29421.208531498247</v>
      </c>
      <c r="J51" s="164">
        <f>SUM('CO2'!J51,'CH4'!J51,N2O!J51)</f>
        <v>29449.831334944669</v>
      </c>
      <c r="K51" s="164">
        <f>SUM('CO2'!K51,'CH4'!K51,N2O!K51)</f>
        <v>29337.116038418775</v>
      </c>
      <c r="L51" s="164">
        <f>SUM('CO2'!L51,'CH4'!L51,N2O!L51)</f>
        <v>29372.097483118945</v>
      </c>
      <c r="M51" s="164">
        <f>SUM('CO2'!M51,'CH4'!M51,N2O!M51)</f>
        <v>29313.323085465036</v>
      </c>
      <c r="N51" s="164">
        <f>SUM('CO2'!N51,'CH4'!N51,N2O!N51)</f>
        <v>32752.884717280383</v>
      </c>
      <c r="O51" s="164">
        <f>SUM('CO2'!O51,'CH4'!O51,N2O!O51)</f>
        <v>31707.635173811945</v>
      </c>
      <c r="P51" s="164">
        <f>SUM('CO2'!P51,'CH4'!P51,N2O!P51)</f>
        <v>31384.281486841159</v>
      </c>
      <c r="Q51" s="164">
        <f>SUM('CO2'!Q51,'CH4'!Q51,N2O!Q51)</f>
        <v>30235.959171893403</v>
      </c>
      <c r="R51" s="164">
        <f>SUM('CO2'!R51,'CH4'!R51,N2O!R51)</f>
        <v>28763.180563735405</v>
      </c>
      <c r="S51" s="164">
        <f>SUM('CO2'!S51,'CH4'!S51,N2O!S51)</f>
        <v>25505.628895238424</v>
      </c>
      <c r="T51" s="164">
        <f>SUM('CO2'!T51,'CH4'!T51,N2O!T51)</f>
        <v>24882.203575911917</v>
      </c>
      <c r="U51" s="164">
        <f>SUM('CO2'!U51,'CH4'!U51,N2O!U51)</f>
        <v>24143.890820302495</v>
      </c>
      <c r="V51" s="164">
        <f>SUM('CO2'!V51,'CH4'!V51,N2O!V51)</f>
        <v>23320.997315052766</v>
      </c>
      <c r="W51" s="164">
        <f>SUM('CO2'!W51,'CH4'!W51,N2O!W51)</f>
        <v>22264.439884316911</v>
      </c>
      <c r="X51" s="164">
        <f>SUM('CO2'!X51,'CH4'!X51,N2O!X51)</f>
        <v>20167.686740306719</v>
      </c>
      <c r="Y51" s="164">
        <f>SUM('CO2'!Y51,'CH4'!Y51,N2O!Y51)</f>
        <v>19325.91001126562</v>
      </c>
      <c r="Z51" s="164">
        <f>SUM('CO2'!Z51,'CH4'!Z51,N2O!Z51)</f>
        <v>23617.172297824192</v>
      </c>
      <c r="AA51" s="164">
        <f>SUM('CO2'!AA51,'CH4'!AA51,N2O!AA51)</f>
        <v>23192.994972010405</v>
      </c>
      <c r="AB51" s="164">
        <f>SUM('CO2'!AB51,'CH4'!AB51,N2O!AB51)</f>
        <v>22720.307506992118</v>
      </c>
      <c r="AC51" s="164">
        <f>SUM('CO2'!AC51,'CH4'!AC51,N2O!AC51)</f>
        <v>23019.341716310857</v>
      </c>
      <c r="AD51" s="164">
        <f>SUM('CO2'!AD51,'CH4'!AD51,N2O!AD51)</f>
        <v>22900.26160654016</v>
      </c>
      <c r="AE51" s="164">
        <f>SUM('CO2'!AE51,'CH4'!AE51,N2O!AE51)</f>
        <v>23311.374993061629</v>
      </c>
      <c r="AF51" s="164">
        <f>SUM('CO2'!AF51,'CH4'!AF51,N2O!AF51)</f>
        <v>22974.548863830041</v>
      </c>
      <c r="AG51" s="164">
        <f>SUM('CO2'!AG51,'CH4'!AG51,N2O!AG51)</f>
        <v>22328.561971787447</v>
      </c>
      <c r="AH51" s="164">
        <f>SUM('CO2'!AH51,'CH4'!AH51,N2O!AH51)</f>
        <v>22077.521269861747</v>
      </c>
      <c r="AI51" s="164">
        <f>SUM('CO2'!AI51,'CH4'!AI51,N2O!AI51)</f>
        <v>22143.24033930774</v>
      </c>
      <c r="AJ51" s="164">
        <f>SUM('CO2'!AJ51,'CH4'!AJ51,N2O!AJ51)</f>
        <v>22030.662260658704</v>
      </c>
    </row>
    <row r="52" spans="2:36" s="148" customFormat="1" ht="18.75" customHeight="1">
      <c r="B52" s="89" t="s">
        <v>128</v>
      </c>
      <c r="C52" s="163">
        <f>SUM('CO2'!C52,'CH4'!C52,N2O!C52)</f>
        <v>8886.9575466070764</v>
      </c>
      <c r="D52" s="163">
        <f>SUM('CO2'!D52,'CH4'!D52,N2O!D52)</f>
        <v>8831.1524305379626</v>
      </c>
      <c r="E52" s="163">
        <f>SUM('CO2'!E52,'CH4'!E52,N2O!E52)</f>
        <v>9046.4595761691508</v>
      </c>
      <c r="F52" s="163">
        <f>SUM('CO2'!F52,'CH4'!F52,N2O!F52)</f>
        <v>9032.0609288442993</v>
      </c>
      <c r="G52" s="163">
        <f>SUM('CO2'!G52,'CH4'!G52,N2O!G52)</f>
        <v>9188.1851142847318</v>
      </c>
      <c r="H52" s="163">
        <f>SUM('CO2'!H52,'CH4'!H52,N2O!H52)</f>
        <v>9069.0067250115244</v>
      </c>
      <c r="I52" s="163">
        <f>SUM('CO2'!I52,'CH4'!I52,N2O!I52)</f>
        <v>9009.3574002305686</v>
      </c>
      <c r="J52" s="163">
        <f>SUM('CO2'!J52,'CH4'!J52,N2O!J52)</f>
        <v>9000.5035076252989</v>
      </c>
      <c r="K52" s="163">
        <f>SUM('CO2'!K52,'CH4'!K52,N2O!K52)</f>
        <v>9180.5403580356233</v>
      </c>
      <c r="L52" s="163">
        <f>SUM('CO2'!L52,'CH4'!L52,N2O!L52)</f>
        <v>9255.6752082416006</v>
      </c>
      <c r="M52" s="163">
        <f>SUM('CO2'!M52,'CH4'!M52,N2O!M52)</f>
        <v>9286.9088350185302</v>
      </c>
      <c r="N52" s="163">
        <f>SUM('CO2'!N52,'CH4'!N52,N2O!N52)</f>
        <v>9703.1881836403536</v>
      </c>
      <c r="O52" s="163">
        <f>SUM('CO2'!O52,'CH4'!O52,N2O!O52)</f>
        <v>9464.9062731272061</v>
      </c>
      <c r="P52" s="163">
        <f>SUM('CO2'!P52,'CH4'!P52,N2O!P52)</f>
        <v>9505.1041749639662</v>
      </c>
      <c r="Q52" s="163">
        <f>SUM('CO2'!Q52,'CH4'!Q52,N2O!Q52)</f>
        <v>9554.574532266186</v>
      </c>
      <c r="R52" s="163">
        <f>SUM('CO2'!R52,'CH4'!R52,N2O!R52)</f>
        <v>9568.006278410674</v>
      </c>
      <c r="S52" s="163">
        <f>SUM('CO2'!S52,'CH4'!S52,N2O!S52)</f>
        <v>9342.9633152207643</v>
      </c>
      <c r="T52" s="163">
        <f>SUM('CO2'!T52,'CH4'!T52,N2O!T52)</f>
        <v>9420.2178480713374</v>
      </c>
      <c r="U52" s="163">
        <f>SUM('CO2'!U52,'CH4'!U52,N2O!U52)</f>
        <v>9268.774573607916</v>
      </c>
      <c r="V52" s="163">
        <f>SUM('CO2'!V52,'CH4'!V52,N2O!V52)</f>
        <v>9275.5784354185016</v>
      </c>
      <c r="W52" s="163">
        <f>SUM('CO2'!W52,'CH4'!W52,N2O!W52)</f>
        <v>9101.1485770368381</v>
      </c>
      <c r="X52" s="163">
        <f>SUM('CO2'!X52,'CH4'!X52,N2O!X52)</f>
        <v>9013.9131470824432</v>
      </c>
      <c r="Y52" s="163">
        <f>SUM('CO2'!Y52,'CH4'!Y52,N2O!Y52)</f>
        <v>9065.4140582800901</v>
      </c>
      <c r="Z52" s="163">
        <f>SUM('CO2'!Z52,'CH4'!Z52,N2O!Z52)</f>
        <v>9054.1915095019849</v>
      </c>
      <c r="AA52" s="163">
        <f>SUM('CO2'!AA52,'CH4'!AA52,N2O!AA52)</f>
        <v>9019.8792620640961</v>
      </c>
      <c r="AB52" s="163">
        <f>SUM('CO2'!AB52,'CH4'!AB52,N2O!AB52)</f>
        <v>9185.2523081427989</v>
      </c>
      <c r="AC52" s="163">
        <f>SUM('CO2'!AC52,'CH4'!AC52,N2O!AC52)</f>
        <v>9366.7954600671746</v>
      </c>
      <c r="AD52" s="163">
        <f>SUM('CO2'!AD52,'CH4'!AD52,N2O!AD52)</f>
        <v>9375.835234405884</v>
      </c>
      <c r="AE52" s="163">
        <f>SUM('CO2'!AE52,'CH4'!AE52,N2O!AE52)</f>
        <v>9425.9163185472389</v>
      </c>
      <c r="AF52" s="163">
        <f>SUM('CO2'!AF52,'CH4'!AF52,N2O!AF52)</f>
        <v>9527.4891256238952</v>
      </c>
      <c r="AG52" s="163">
        <f>SUM('CO2'!AG52,'CH4'!AG52,N2O!AG52)</f>
        <v>9669.8182329176016</v>
      </c>
      <c r="AH52" s="163">
        <f>SUM('CO2'!AH52,'CH4'!AH52,N2O!AH52)</f>
        <v>9913.3149725785443</v>
      </c>
      <c r="AI52" s="163">
        <f>SUM('CO2'!AI52,'CH4'!AI52,N2O!AI52)</f>
        <v>9737.7800991373406</v>
      </c>
      <c r="AJ52" s="163">
        <f>SUM('CO2'!AJ52,'CH4'!AJ52,N2O!AJ52)</f>
        <v>9759.9052748123504</v>
      </c>
    </row>
    <row r="53" spans="2:36" s="148" customFormat="1" ht="18.75" customHeight="1">
      <c r="B53" s="18" t="s">
        <v>129</v>
      </c>
      <c r="C53" s="164">
        <f>SUM('CO2'!C53,'CH4'!C53,N2O!C53)</f>
        <v>1352.9988336173201</v>
      </c>
      <c r="D53" s="164">
        <f>SUM('CO2'!D53,'CH4'!D53,N2O!D53)</f>
        <v>1365.3760507050038</v>
      </c>
      <c r="E53" s="164">
        <f>SUM('CO2'!E53,'CH4'!E53,N2O!E53)</f>
        <v>1348.9980380833947</v>
      </c>
      <c r="F53" s="164">
        <f>SUM('CO2'!F53,'CH4'!F53,N2O!F53)</f>
        <v>1365.5984299369729</v>
      </c>
      <c r="G53" s="164">
        <f>SUM('CO2'!G53,'CH4'!G53,N2O!G53)</f>
        <v>1357.2651288378931</v>
      </c>
      <c r="H53" s="164">
        <f>SUM('CO2'!H53,'CH4'!H53,N2O!H53)</f>
        <v>1364.7023571494781</v>
      </c>
      <c r="I53" s="164">
        <f>SUM('CO2'!I53,'CH4'!I53,N2O!I53)</f>
        <v>1360.1741123912191</v>
      </c>
      <c r="J53" s="164">
        <f>SUM('CO2'!J53,'CH4'!J53,N2O!J53)</f>
        <v>1364.3240410732469</v>
      </c>
      <c r="K53" s="164">
        <f>SUM('CO2'!K53,'CH4'!K53,N2O!K53)</f>
        <v>1359.9501559730243</v>
      </c>
      <c r="L53" s="164">
        <f>SUM('CO2'!L53,'CH4'!L53,N2O!L53)</f>
        <v>1357.2858267351028</v>
      </c>
      <c r="M53" s="164">
        <f>SUM('CO2'!M53,'CH4'!M53,N2O!M53)</f>
        <v>1352.317163516798</v>
      </c>
      <c r="N53" s="164">
        <f>SUM('CO2'!N53,'CH4'!N53,N2O!N53)</f>
        <v>5167.8853810900227</v>
      </c>
      <c r="O53" s="164">
        <f>SUM('CO2'!O53,'CH4'!O53,N2O!O53)</f>
        <v>4991.57830985092</v>
      </c>
      <c r="P53" s="164">
        <f>SUM('CO2'!P53,'CH4'!P53,N2O!P53)</f>
        <v>4393.6036791671004</v>
      </c>
      <c r="Q53" s="164">
        <f>SUM('CO2'!Q53,'CH4'!Q53,N2O!Q53)</f>
        <v>4299.0375337428995</v>
      </c>
      <c r="R53" s="164">
        <f>SUM('CO2'!R53,'CH4'!R53,N2O!R53)</f>
        <v>3763.3203678958826</v>
      </c>
      <c r="S53" s="164">
        <f>SUM('CO2'!S53,'CH4'!S53,N2O!S53)</f>
        <v>1666.9348341362643</v>
      </c>
      <c r="T53" s="164">
        <f>SUM('CO2'!T53,'CH4'!T53,N2O!T53)</f>
        <v>1233.4099152966453</v>
      </c>
      <c r="U53" s="164">
        <f>SUM('CO2'!U53,'CH4'!U53,N2O!U53)</f>
        <v>826.82211810672391</v>
      </c>
      <c r="V53" s="164">
        <f>SUM('CO2'!V53,'CH4'!V53,N2O!V53)</f>
        <v>382.35663498427596</v>
      </c>
      <c r="W53" s="164">
        <f>SUM('CO2'!W53,'CH4'!W53,N2O!W53)</f>
        <v>-158.81984451034828</v>
      </c>
      <c r="X53" s="164">
        <f>SUM('CO2'!X53,'CH4'!X53,N2O!X53)</f>
        <v>-689.96908663791942</v>
      </c>
      <c r="Y53" s="164">
        <f>SUM('CO2'!Y53,'CH4'!Y53,N2O!Y53)</f>
        <v>-1127.0499997579939</v>
      </c>
      <c r="Z53" s="164">
        <f>SUM('CO2'!Z53,'CH4'!Z53,N2O!Z53)</f>
        <v>-834.64689266808955</v>
      </c>
      <c r="AA53" s="164">
        <f>SUM('CO2'!AA53,'CH4'!AA53,N2O!AA53)</f>
        <v>-397.5075312244748</v>
      </c>
      <c r="AB53" s="164">
        <f>SUM('CO2'!AB53,'CH4'!AB53,N2O!AB53)</f>
        <v>-249.17183100575767</v>
      </c>
      <c r="AC53" s="164">
        <f>SUM('CO2'!AC53,'CH4'!AC53,N2O!AC53)</f>
        <v>-379.52274939268284</v>
      </c>
      <c r="AD53" s="164">
        <f>SUM('CO2'!AD53,'CH4'!AD53,N2O!AD53)</f>
        <v>-1.3661629329636469</v>
      </c>
      <c r="AE53" s="164">
        <f>SUM('CO2'!AE53,'CH4'!AE53,N2O!AE53)</f>
        <v>582.73816848055753</v>
      </c>
      <c r="AF53" s="164">
        <f>SUM('CO2'!AF53,'CH4'!AF53,N2O!AF53)</f>
        <v>175.35905584235996</v>
      </c>
      <c r="AG53" s="164">
        <f>SUM('CO2'!AG53,'CH4'!AG53,N2O!AG53)</f>
        <v>323.7493125573684</v>
      </c>
      <c r="AH53" s="164">
        <f>SUM('CO2'!AH53,'CH4'!AH53,N2O!AH53)</f>
        <v>584.90348393932049</v>
      </c>
      <c r="AI53" s="164">
        <f>SUM('CO2'!AI53,'CH4'!AI53,N2O!AI53)</f>
        <v>647.8786518305601</v>
      </c>
      <c r="AJ53" s="164">
        <f>SUM('CO2'!AJ53,'CH4'!AJ53,N2O!AJ53)</f>
        <v>619.49440646522999</v>
      </c>
    </row>
    <row r="54" spans="2:36" s="148" customFormat="1" ht="18.75" customHeight="1">
      <c r="B54" s="89" t="s">
        <v>125</v>
      </c>
      <c r="C54" s="163">
        <f>SUM('CO2'!C54,'CH4'!C54,N2O!C54)</f>
        <v>-1330.3504795562098</v>
      </c>
      <c r="D54" s="163">
        <f>SUM('CO2'!D54,'CH4'!D54,N2O!D54)</f>
        <v>1351.9372592752977</v>
      </c>
      <c r="E54" s="163">
        <f>SUM('CO2'!E54,'CH4'!E54,N2O!E54)</f>
        <v>560.137743039729</v>
      </c>
      <c r="F54" s="163">
        <f>SUM('CO2'!F54,'CH4'!F54,N2O!F54)</f>
        <v>826.64135562455499</v>
      </c>
      <c r="G54" s="163">
        <f>SUM('CO2'!G54,'CH4'!G54,N2O!G54)</f>
        <v>-2366.1677638857504</v>
      </c>
      <c r="H54" s="163">
        <f>SUM('CO2'!H54,'CH4'!H54,N2O!H54)</f>
        <v>-2671.3075270946038</v>
      </c>
      <c r="I54" s="163">
        <f>SUM('CO2'!I54,'CH4'!I54,N2O!I54)</f>
        <v>-2658.3423000523803</v>
      </c>
      <c r="J54" s="163">
        <f>SUM('CO2'!J54,'CH4'!J54,N2O!J54)</f>
        <v>-3679.4017770111373</v>
      </c>
      <c r="K54" s="163">
        <f>SUM('CO2'!K54,'CH4'!K54,N2O!K54)</f>
        <v>-4082.1917408619206</v>
      </c>
      <c r="L54" s="163">
        <f>SUM('CO2'!L54,'CH4'!L54,N2O!L54)</f>
        <v>-5337.6670853738387</v>
      </c>
      <c r="M54" s="163">
        <f>SUM('CO2'!M54,'CH4'!M54,N2O!M54)</f>
        <v>-7038.4715862177027</v>
      </c>
      <c r="N54" s="163">
        <f>SUM('CO2'!N54,'CH4'!N54,N2O!N54)</f>
        <v>-5338.4527459967003</v>
      </c>
      <c r="O54" s="163">
        <f>SUM('CO2'!O54,'CH4'!O54,N2O!O54)</f>
        <v>-7137.3743865053548</v>
      </c>
      <c r="P54" s="163">
        <f>SUM('CO2'!P54,'CH4'!P54,N2O!P54)</f>
        <v>-8788.6503612920515</v>
      </c>
      <c r="Q54" s="163">
        <f>SUM('CO2'!Q54,'CH4'!Q54,N2O!Q54)</f>
        <v>-12229.419817729935</v>
      </c>
      <c r="R54" s="163">
        <f>SUM('CO2'!R54,'CH4'!R54,N2O!R54)</f>
        <v>-15027.98126823987</v>
      </c>
      <c r="S54" s="163">
        <f>SUM('CO2'!S54,'CH4'!S54,N2O!S54)</f>
        <v>-16294.160646050817</v>
      </c>
      <c r="T54" s="163">
        <f>SUM('CO2'!T54,'CH4'!T54,N2O!T54)</f>
        <v>-16022.047786483154</v>
      </c>
      <c r="U54" s="163">
        <f>SUM('CO2'!U54,'CH4'!U54,N2O!U54)</f>
        <v>-5595.5550455371595</v>
      </c>
      <c r="V54" s="163">
        <f>SUM('CO2'!V54,'CH4'!V54,N2O!V54)</f>
        <v>-5547.536843910103</v>
      </c>
      <c r="W54" s="163">
        <f>SUM('CO2'!W54,'CH4'!W54,N2O!W54)</f>
        <v>-4018.5243503438637</v>
      </c>
      <c r="X54" s="163">
        <f>SUM('CO2'!X54,'CH4'!X54,N2O!X54)</f>
        <v>-3832.4885574127197</v>
      </c>
      <c r="Y54" s="163">
        <f>SUM('CO2'!Y54,'CH4'!Y54,N2O!Y54)</f>
        <v>-2765.6960436680783</v>
      </c>
      <c r="Z54" s="163">
        <f>SUM('CO2'!Z54,'CH4'!Z54,N2O!Z54)</f>
        <v>-1495.6676138917869</v>
      </c>
      <c r="AA54" s="163">
        <f>SUM('CO2'!AA54,'CH4'!AA54,N2O!AA54)</f>
        <v>-2048.7193632903468</v>
      </c>
      <c r="AB54" s="163">
        <f>SUM('CO2'!AB54,'CH4'!AB54,N2O!AB54)</f>
        <v>-1659.9071056635692</v>
      </c>
      <c r="AC54" s="163">
        <f>SUM('CO2'!AC54,'CH4'!AC54,N2O!AC54)</f>
        <v>-1730.2281971513817</v>
      </c>
      <c r="AD54" s="163">
        <f>SUM('CO2'!AD54,'CH4'!AD54,N2O!AD54)</f>
        <v>-2390.2187472352607</v>
      </c>
      <c r="AE54" s="163">
        <f>SUM('CO2'!AE54,'CH4'!AE54,N2O!AE54)</f>
        <v>-4348.1452478355586</v>
      </c>
      <c r="AF54" s="163">
        <f>SUM('CO2'!AF54,'CH4'!AF54,N2O!AF54)</f>
        <v>-5310.9012132625976</v>
      </c>
      <c r="AG54" s="163">
        <f>SUM('CO2'!AG54,'CH4'!AG54,N2O!AG54)</f>
        <v>-7077.9875556885627</v>
      </c>
      <c r="AH54" s="163">
        <f>SUM('CO2'!AH54,'CH4'!AH54,N2O!AH54)</f>
        <v>-7177.661438688905</v>
      </c>
      <c r="AI54" s="163">
        <f>SUM('CO2'!AI54,'CH4'!AI54,N2O!AI54)</f>
        <v>-3983.9593618227409</v>
      </c>
      <c r="AJ54" s="163">
        <f>SUM('CO2'!AJ54,'CH4'!AJ54,N2O!AJ54)</f>
        <v>-6369.9999999999973</v>
      </c>
    </row>
    <row r="55" spans="2:36" ht="19.5" customHeight="1">
      <c r="B55" s="7"/>
    </row>
  </sheetData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J55"/>
  <sheetViews>
    <sheetView showGridLines="0" zoomScale="70" zoomScaleNormal="70" zoomScalePageLayoutView="15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baseColWidth="10" defaultColWidth="11.42578125" defaultRowHeight="15" outlineLevelCol="1"/>
  <cols>
    <col min="1" max="1" width="5.42578125" style="2" customWidth="1"/>
    <col min="2" max="2" width="62.7109375" style="2" customWidth="1"/>
    <col min="3" max="3" width="10.85546875" style="2" customWidth="1"/>
    <col min="4" max="7" width="10.85546875" style="2" hidden="1" customWidth="1" outlineLevel="1"/>
    <col min="8" max="8" width="10.85546875" style="2" customWidth="1" collapsed="1"/>
    <col min="9" max="12" width="10.85546875" style="2" hidden="1" customWidth="1" outlineLevel="1"/>
    <col min="13" max="13" width="10.85546875" style="2" customWidth="1" collapsed="1"/>
    <col min="14" max="17" width="10.85546875" style="2" hidden="1" customWidth="1" outlineLevel="1"/>
    <col min="18" max="18" width="10.85546875" style="2" customWidth="1" collapsed="1"/>
    <col min="19" max="22" width="10.85546875" style="2" hidden="1" customWidth="1" outlineLevel="1"/>
    <col min="23" max="23" width="10.85546875" style="2" customWidth="1" collapsed="1"/>
    <col min="24" max="27" width="10.85546875" style="2" customWidth="1" outlineLevel="1"/>
    <col min="28" max="28" width="10.85546875" style="2" customWidth="1"/>
    <col min="29" max="32" width="10.85546875" style="2" customWidth="1" outlineLevel="1"/>
    <col min="33" max="33" width="10.85546875" style="148" customWidth="1"/>
    <col min="34" max="35" width="10.85546875" style="87" customWidth="1"/>
    <col min="36" max="36" width="10.85546875" style="148" customWidth="1"/>
    <col min="37" max="16384" width="11.42578125" style="2"/>
  </cols>
  <sheetData>
    <row r="1" spans="2:36"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2:36" ht="14.25" customHeight="1">
      <c r="B2" s="1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2:36" ht="22.5" customHeight="1">
      <c r="B3" s="3" t="s">
        <v>37</v>
      </c>
      <c r="C3" s="23" t="s">
        <v>142</v>
      </c>
      <c r="D3" s="2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2:36">
      <c r="B4" s="4" t="s">
        <v>75</v>
      </c>
      <c r="C4" s="8">
        <v>32874</v>
      </c>
      <c r="D4" s="8">
        <v>33239</v>
      </c>
      <c r="E4" s="8">
        <v>33604</v>
      </c>
      <c r="F4" s="8">
        <v>33970</v>
      </c>
      <c r="G4" s="8">
        <v>34335</v>
      </c>
      <c r="H4" s="8">
        <v>34700</v>
      </c>
      <c r="I4" s="8">
        <v>35065</v>
      </c>
      <c r="J4" s="8">
        <v>35431</v>
      </c>
      <c r="K4" s="8">
        <v>35796</v>
      </c>
      <c r="L4" s="8">
        <v>36161</v>
      </c>
      <c r="M4" s="8">
        <v>36526</v>
      </c>
      <c r="N4" s="8">
        <v>36892</v>
      </c>
      <c r="O4" s="8">
        <v>37257</v>
      </c>
      <c r="P4" s="8">
        <v>37622</v>
      </c>
      <c r="Q4" s="8">
        <v>37987</v>
      </c>
      <c r="R4" s="8">
        <v>38353</v>
      </c>
      <c r="S4" s="8">
        <v>38718</v>
      </c>
      <c r="T4" s="8">
        <v>39083</v>
      </c>
      <c r="U4" s="8">
        <v>39448</v>
      </c>
      <c r="V4" s="8">
        <v>39814</v>
      </c>
      <c r="W4" s="8">
        <v>40179</v>
      </c>
      <c r="X4" s="8">
        <v>40544</v>
      </c>
      <c r="Y4" s="8">
        <v>40909</v>
      </c>
      <c r="Z4" s="8">
        <v>41275</v>
      </c>
      <c r="AA4" s="8">
        <v>41640</v>
      </c>
      <c r="AB4" s="8">
        <v>42005</v>
      </c>
      <c r="AC4" s="8">
        <v>42370</v>
      </c>
      <c r="AD4" s="8">
        <v>42736</v>
      </c>
      <c r="AE4" s="8">
        <v>43101</v>
      </c>
      <c r="AF4" s="8">
        <v>43466</v>
      </c>
      <c r="AG4" s="153">
        <v>43831</v>
      </c>
      <c r="AH4" s="153">
        <v>44197</v>
      </c>
      <c r="AI4" s="153">
        <v>44562</v>
      </c>
      <c r="AJ4" s="153">
        <v>44927</v>
      </c>
    </row>
    <row r="5" spans="2:36" s="10" customFormat="1" ht="18.75" customHeight="1">
      <c r="B5" s="5" t="s">
        <v>20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162"/>
      <c r="AH5" s="141"/>
      <c r="AI5" s="26"/>
      <c r="AJ5" s="162"/>
    </row>
    <row r="6" spans="2:36" s="10" customFormat="1" ht="18.75" customHeight="1">
      <c r="B6" s="24" t="s">
        <v>21</v>
      </c>
      <c r="C6" s="25">
        <f t="shared" ref="C6:AI6" si="0">SUM(C9,C14,C21,C26,C32,C42)</f>
        <v>1054795.8553040551</v>
      </c>
      <c r="D6" s="25">
        <f t="shared" si="0"/>
        <v>1016929.4959398216</v>
      </c>
      <c r="E6" s="25">
        <f t="shared" si="0"/>
        <v>969464.37724607042</v>
      </c>
      <c r="F6" s="25">
        <f t="shared" si="0"/>
        <v>959385.94142151217</v>
      </c>
      <c r="G6" s="25">
        <f t="shared" si="0"/>
        <v>943227.66423096822</v>
      </c>
      <c r="H6" s="25">
        <f t="shared" si="0"/>
        <v>939933.61808584316</v>
      </c>
      <c r="I6" s="25">
        <f t="shared" si="0"/>
        <v>959690.1341959592</v>
      </c>
      <c r="J6" s="25">
        <f t="shared" si="0"/>
        <v>931508.10685288825</v>
      </c>
      <c r="K6" s="25">
        <f t="shared" si="0"/>
        <v>923498.63532498735</v>
      </c>
      <c r="L6" s="25">
        <f t="shared" si="0"/>
        <v>895442.07621561631</v>
      </c>
      <c r="M6" s="25">
        <f t="shared" si="0"/>
        <v>898975.77113232773</v>
      </c>
      <c r="N6" s="25">
        <f t="shared" si="0"/>
        <v>915254.75625389547</v>
      </c>
      <c r="O6" s="25">
        <f t="shared" si="0"/>
        <v>898834.27053611993</v>
      </c>
      <c r="P6" s="25">
        <f t="shared" si="0"/>
        <v>894501.06439108611</v>
      </c>
      <c r="Q6" s="25">
        <f t="shared" si="0"/>
        <v>876569.89109142206</v>
      </c>
      <c r="R6" s="25">
        <f t="shared" si="0"/>
        <v>867880.56030504662</v>
      </c>
      <c r="S6" s="25">
        <f t="shared" si="0"/>
        <v>886434.34436608199</v>
      </c>
      <c r="T6" s="25">
        <f t="shared" si="0"/>
        <v>846116.17764633615</v>
      </c>
      <c r="U6" s="25">
        <f t="shared" si="0"/>
        <v>856607.45012480987</v>
      </c>
      <c r="V6" s="25">
        <f t="shared" si="0"/>
        <v>789950.74779056013</v>
      </c>
      <c r="W6" s="25">
        <f t="shared" si="0"/>
        <v>826679.91514856624</v>
      </c>
      <c r="X6" s="25">
        <f t="shared" si="0"/>
        <v>804513.78448290762</v>
      </c>
      <c r="Y6" s="25">
        <f t="shared" si="0"/>
        <v>814090.23491797072</v>
      </c>
      <c r="Z6" s="25">
        <f t="shared" si="0"/>
        <v>831742.83306501585</v>
      </c>
      <c r="AA6" s="25">
        <f t="shared" si="0"/>
        <v>792578.74664896447</v>
      </c>
      <c r="AB6" s="25">
        <f t="shared" si="0"/>
        <v>800844.49359035981</v>
      </c>
      <c r="AC6" s="25">
        <f t="shared" si="0"/>
        <v>798013.58143957739</v>
      </c>
      <c r="AD6" s="25">
        <f t="shared" si="0"/>
        <v>784593.90064431005</v>
      </c>
      <c r="AE6" s="25">
        <f t="shared" si="0"/>
        <v>760046.31959632225</v>
      </c>
      <c r="AF6" s="25">
        <f t="shared" si="0"/>
        <v>709826.68542465148</v>
      </c>
      <c r="AG6" s="161">
        <f t="shared" si="0"/>
        <v>648356.85145675717</v>
      </c>
      <c r="AH6" s="140">
        <f t="shared" si="0"/>
        <v>678777.26841476746</v>
      </c>
      <c r="AI6" s="25">
        <f t="shared" si="0"/>
        <v>671471.52775146649</v>
      </c>
      <c r="AJ6" s="161">
        <f t="shared" ref="AJ6" si="1">SUM(AJ9,AJ14,AJ21,AJ26,AJ32,AJ42)</f>
        <v>597971.8629423934</v>
      </c>
    </row>
    <row r="7" spans="2:36" s="10" customFormat="1" ht="18.75" customHeight="1">
      <c r="B7" s="22" t="s">
        <v>22</v>
      </c>
      <c r="C7" s="26">
        <f t="shared" ref="C7:AI7" si="2">SUM(C9,C14,C21,C26,C32,C42,C48)</f>
        <v>1080533.5959152158</v>
      </c>
      <c r="D7" s="26">
        <f t="shared" si="2"/>
        <v>984463.07537611795</v>
      </c>
      <c r="E7" s="26">
        <f t="shared" si="2"/>
        <v>931015.79696965136</v>
      </c>
      <c r="F7" s="26">
        <f t="shared" si="2"/>
        <v>921458.58611153136</v>
      </c>
      <c r="G7" s="26">
        <f t="shared" si="2"/>
        <v>910809.8168368258</v>
      </c>
      <c r="H7" s="26">
        <f t="shared" si="2"/>
        <v>914116.91955878865</v>
      </c>
      <c r="I7" s="26">
        <f t="shared" si="2"/>
        <v>930383.24659397302</v>
      </c>
      <c r="J7" s="26">
        <f t="shared" si="2"/>
        <v>902879.52975086332</v>
      </c>
      <c r="K7" s="26">
        <f t="shared" si="2"/>
        <v>895576.5778017242</v>
      </c>
      <c r="L7" s="26">
        <f t="shared" si="2"/>
        <v>864259.91349021695</v>
      </c>
      <c r="M7" s="26">
        <f t="shared" si="2"/>
        <v>887998.18511343456</v>
      </c>
      <c r="N7" s="26">
        <f t="shared" si="2"/>
        <v>894792.95189021574</v>
      </c>
      <c r="O7" s="26">
        <f t="shared" si="2"/>
        <v>911252.55538087001</v>
      </c>
      <c r="P7" s="26">
        <f t="shared" si="2"/>
        <v>902955.29659448133</v>
      </c>
      <c r="Q7" s="26">
        <f t="shared" si="2"/>
        <v>881588.54159801756</v>
      </c>
      <c r="R7" s="26">
        <f t="shared" si="2"/>
        <v>869261.72692213487</v>
      </c>
      <c r="S7" s="26">
        <f t="shared" si="2"/>
        <v>881222.01677681354</v>
      </c>
      <c r="T7" s="26">
        <f t="shared" si="2"/>
        <v>844564.93113435351</v>
      </c>
      <c r="U7" s="26">
        <f t="shared" si="2"/>
        <v>843164.06734803075</v>
      </c>
      <c r="V7" s="26">
        <f t="shared" si="2"/>
        <v>771953.08825901698</v>
      </c>
      <c r="W7" s="26">
        <f t="shared" si="2"/>
        <v>818098.64784684265</v>
      </c>
      <c r="X7" s="26">
        <f t="shared" si="2"/>
        <v>788655.84382203454</v>
      </c>
      <c r="Y7" s="26">
        <f t="shared" si="2"/>
        <v>790771.46356947185</v>
      </c>
      <c r="Z7" s="26">
        <f t="shared" si="2"/>
        <v>810256.25243323622</v>
      </c>
      <c r="AA7" s="26">
        <f t="shared" si="2"/>
        <v>778893.64791546913</v>
      </c>
      <c r="AB7" s="26">
        <f t="shared" si="2"/>
        <v>785430.94847200403</v>
      </c>
      <c r="AC7" s="26">
        <f t="shared" si="2"/>
        <v>780686.58451879839</v>
      </c>
      <c r="AD7" s="26">
        <f t="shared" si="2"/>
        <v>770873.19877156732</v>
      </c>
      <c r="AE7" s="26">
        <f t="shared" si="2"/>
        <v>753100.00181750511</v>
      </c>
      <c r="AF7" s="26">
        <f t="shared" si="2"/>
        <v>699756.21472581918</v>
      </c>
      <c r="AG7" s="162">
        <f t="shared" si="2"/>
        <v>646544.31338555051</v>
      </c>
      <c r="AH7" s="141">
        <f t="shared" si="2"/>
        <v>673807.71974984719</v>
      </c>
      <c r="AI7" s="26">
        <f t="shared" si="2"/>
        <v>668219.44835228554</v>
      </c>
      <c r="AJ7" s="162">
        <f t="shared" ref="AJ7" si="3">SUM(AJ9,AJ14,AJ21,AJ26,AJ32,AJ42,AJ48)</f>
        <v>593939.47140054137</v>
      </c>
    </row>
    <row r="8" spans="2:36" ht="18.75" customHeight="1">
      <c r="B8" s="1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163"/>
      <c r="AH8" s="142"/>
      <c r="AI8" s="90"/>
      <c r="AJ8" s="163"/>
    </row>
    <row r="9" spans="2:36" s="10" customFormat="1" ht="18.75" customHeight="1">
      <c r="B9" s="5" t="s">
        <v>7</v>
      </c>
      <c r="C9" s="26">
        <f t="shared" ref="C9:AF9" si="4">SUMIF(C10:C12,"&lt;1E+307")</f>
        <v>432876.64310047706</v>
      </c>
      <c r="D9" s="26">
        <f t="shared" si="4"/>
        <v>419005.91959233559</v>
      </c>
      <c r="E9" s="26">
        <f t="shared" si="4"/>
        <v>397359.70690318284</v>
      </c>
      <c r="F9" s="26">
        <f t="shared" si="4"/>
        <v>386201.38927092648</v>
      </c>
      <c r="G9" s="26">
        <f t="shared" si="4"/>
        <v>383672.50564844062</v>
      </c>
      <c r="H9" s="26">
        <f t="shared" si="4"/>
        <v>371880.42850783526</v>
      </c>
      <c r="I9" s="26">
        <f t="shared" si="4"/>
        <v>379035.4913448611</v>
      </c>
      <c r="J9" s="26">
        <f t="shared" si="4"/>
        <v>358002.9636870916</v>
      </c>
      <c r="K9" s="26">
        <f t="shared" si="4"/>
        <v>360848.34682914009</v>
      </c>
      <c r="L9" s="26">
        <f t="shared" si="4"/>
        <v>348734.42582221748</v>
      </c>
      <c r="M9" s="26">
        <f t="shared" si="4"/>
        <v>361540.55100603506</v>
      </c>
      <c r="N9" s="26">
        <f t="shared" si="4"/>
        <v>374130.45505311235</v>
      </c>
      <c r="O9" s="26">
        <f t="shared" si="4"/>
        <v>375614.66471346107</v>
      </c>
      <c r="P9" s="26">
        <f t="shared" si="4"/>
        <v>392004.67629973573</v>
      </c>
      <c r="Q9" s="26">
        <f t="shared" si="4"/>
        <v>389724.66394509975</v>
      </c>
      <c r="R9" s="26">
        <f t="shared" si="4"/>
        <v>382511.81480767485</v>
      </c>
      <c r="S9" s="26">
        <f t="shared" si="4"/>
        <v>385255.20518971281</v>
      </c>
      <c r="T9" s="26">
        <f t="shared" si="4"/>
        <v>389336.87567857787</v>
      </c>
      <c r="U9" s="26">
        <f t="shared" si="4"/>
        <v>371136.38766588026</v>
      </c>
      <c r="V9" s="26">
        <f t="shared" si="4"/>
        <v>346614.6579125931</v>
      </c>
      <c r="W9" s="26">
        <f t="shared" si="4"/>
        <v>357754.63459301816</v>
      </c>
      <c r="X9" s="26">
        <f t="shared" si="4"/>
        <v>353312.12423576572</v>
      </c>
      <c r="Y9" s="26">
        <f t="shared" si="4"/>
        <v>364246.36728301225</v>
      </c>
      <c r="Z9" s="26">
        <f t="shared" si="4"/>
        <v>368890.64300415531</v>
      </c>
      <c r="AA9" s="26">
        <f t="shared" si="4"/>
        <v>349343.33539159759</v>
      </c>
      <c r="AB9" s="26">
        <f t="shared" si="4"/>
        <v>337169.14359675831</v>
      </c>
      <c r="AC9" s="26">
        <f t="shared" si="4"/>
        <v>333223.13904587331</v>
      </c>
      <c r="AD9" s="26">
        <f t="shared" si="4"/>
        <v>313813.80541467003</v>
      </c>
      <c r="AE9" s="26">
        <f t="shared" si="4"/>
        <v>301033.20782863465</v>
      </c>
      <c r="AF9" s="26">
        <f t="shared" si="4"/>
        <v>250711.0088791101</v>
      </c>
      <c r="AG9" s="162">
        <f t="shared" ref="AG9" si="5">SUMIF(AG10:AG12,"&lt;1E+307")</f>
        <v>211976.59237339505</v>
      </c>
      <c r="AH9" s="141">
        <f t="shared" ref="AH9:AJ9" si="6">SUMIF(AH10:AH12,"&lt;1E+307")</f>
        <v>239308.02380445277</v>
      </c>
      <c r="AI9" s="26">
        <f t="shared" ref="AI9" si="7">SUMIF(AI10:AI12,"&lt;1E+307")</f>
        <v>250618.18520458121</v>
      </c>
      <c r="AJ9" s="162">
        <f t="shared" si="6"/>
        <v>199224.36086105552</v>
      </c>
    </row>
    <row r="10" spans="2:36" s="87" customFormat="1" ht="18.75" customHeight="1">
      <c r="B10" s="89" t="s">
        <v>0</v>
      </c>
      <c r="C10" s="90">
        <v>427952.70442269614</v>
      </c>
      <c r="D10" s="90">
        <v>414247.50366675976</v>
      </c>
      <c r="E10" s="90">
        <v>392692.74859578762</v>
      </c>
      <c r="F10" s="90">
        <v>381691.93731093191</v>
      </c>
      <c r="G10" s="90">
        <v>379239.18935936398</v>
      </c>
      <c r="H10" s="90">
        <v>367496.61740544194</v>
      </c>
      <c r="I10" s="90">
        <v>374339.77047439298</v>
      </c>
      <c r="J10" s="90">
        <v>353346.15650603862</v>
      </c>
      <c r="K10" s="90">
        <v>356250.27901830018</v>
      </c>
      <c r="L10" s="90">
        <v>344195.29282200354</v>
      </c>
      <c r="M10" s="90">
        <v>357133.77014425822</v>
      </c>
      <c r="N10" s="90">
        <v>369668.46646197932</v>
      </c>
      <c r="O10" s="90">
        <v>371045.23253552889</v>
      </c>
      <c r="P10" s="90">
        <v>387493.88969546818</v>
      </c>
      <c r="Q10" s="90">
        <v>385281.24215684843</v>
      </c>
      <c r="R10" s="90">
        <v>378076.93631447171</v>
      </c>
      <c r="S10" s="90">
        <v>380515.23716948467</v>
      </c>
      <c r="T10" s="90">
        <v>384984.21355107549</v>
      </c>
      <c r="U10" s="90">
        <v>366758.77834901173</v>
      </c>
      <c r="V10" s="90">
        <v>342687.57031302765</v>
      </c>
      <c r="W10" s="90">
        <v>353997.22564384708</v>
      </c>
      <c r="X10" s="90">
        <v>349411.90114653949</v>
      </c>
      <c r="Y10" s="90">
        <v>360352.77206467569</v>
      </c>
      <c r="Z10" s="90">
        <v>364731.93654946884</v>
      </c>
      <c r="AA10" s="90">
        <v>345669.97312941169</v>
      </c>
      <c r="AB10" s="90">
        <v>333564.47347930359</v>
      </c>
      <c r="AC10" s="90">
        <v>329833.20786588633</v>
      </c>
      <c r="AD10" s="90">
        <v>310295.38662213134</v>
      </c>
      <c r="AE10" s="90">
        <v>297696.84294388135</v>
      </c>
      <c r="AF10" s="90">
        <v>247479.74251873448</v>
      </c>
      <c r="AG10" s="163">
        <v>209387.59006149555</v>
      </c>
      <c r="AH10" s="142">
        <v>236600.15770889685</v>
      </c>
      <c r="AI10" s="90">
        <v>247455.0332695547</v>
      </c>
      <c r="AJ10" s="163">
        <v>196371.74166458426</v>
      </c>
    </row>
    <row r="11" spans="2:36" s="87" customFormat="1" ht="18.75" customHeight="1">
      <c r="B11" s="18" t="s">
        <v>2</v>
      </c>
      <c r="C11" s="28">
        <v>1083.2669225</v>
      </c>
      <c r="D11" s="28">
        <v>1139.0283824999999</v>
      </c>
      <c r="E11" s="28">
        <v>1126.6868711</v>
      </c>
      <c r="F11" s="28">
        <v>1191.6130584999999</v>
      </c>
      <c r="G11" s="28">
        <v>1212.9793499999998</v>
      </c>
      <c r="H11" s="28">
        <v>1323.7139119999999</v>
      </c>
      <c r="I11" s="28">
        <v>1482.3934264</v>
      </c>
      <c r="J11" s="28">
        <v>1417.3257855999998</v>
      </c>
      <c r="K11" s="28">
        <v>1429.7796552</v>
      </c>
      <c r="L11" s="28">
        <v>1425.9350059999999</v>
      </c>
      <c r="M11" s="28">
        <v>1414.2592984</v>
      </c>
      <c r="N11" s="28">
        <v>1492.4007155999998</v>
      </c>
      <c r="O11" s="28">
        <v>1603.4827191000002</v>
      </c>
      <c r="P11" s="28">
        <v>1507.7385959999999</v>
      </c>
      <c r="Q11" s="28">
        <v>1515.1455374999998</v>
      </c>
      <c r="R11" s="28">
        <v>1480.982686848</v>
      </c>
      <c r="S11" s="28">
        <v>1670.8132299209999</v>
      </c>
      <c r="T11" s="28">
        <v>1363.8925345535999</v>
      </c>
      <c r="U11" s="28">
        <v>1432.7991799653</v>
      </c>
      <c r="V11" s="28">
        <v>1351.7154793359</v>
      </c>
      <c r="W11" s="28">
        <v>1175.645262176</v>
      </c>
      <c r="X11" s="28">
        <v>1227.2774321160002</v>
      </c>
      <c r="Y11" s="28">
        <v>1236.3029460415999</v>
      </c>
      <c r="Z11" s="28">
        <v>1469.7585731070772</v>
      </c>
      <c r="AA11" s="28">
        <v>1195.0528386559999</v>
      </c>
      <c r="AB11" s="28">
        <v>1231.0067087999998</v>
      </c>
      <c r="AC11" s="28">
        <v>1046.2848296847001</v>
      </c>
      <c r="AD11" s="28">
        <v>1251.7394611015</v>
      </c>
      <c r="AE11" s="28">
        <v>1329.21174646995</v>
      </c>
      <c r="AF11" s="28">
        <v>1193.9694623231499</v>
      </c>
      <c r="AG11" s="164">
        <v>767.5157920695998</v>
      </c>
      <c r="AH11" s="143">
        <v>836.21568781430005</v>
      </c>
      <c r="AI11" s="28">
        <v>1328.0872854832198</v>
      </c>
      <c r="AJ11" s="164">
        <v>1078.1161494967798</v>
      </c>
    </row>
    <row r="12" spans="2:36" s="87" customFormat="1" ht="18.75" customHeight="1">
      <c r="B12" s="89" t="s">
        <v>1</v>
      </c>
      <c r="C12" s="90">
        <v>3840.6717552809118</v>
      </c>
      <c r="D12" s="90">
        <v>3619.3875430758512</v>
      </c>
      <c r="E12" s="90">
        <v>3540.2714362952233</v>
      </c>
      <c r="F12" s="90">
        <v>3317.8389014945701</v>
      </c>
      <c r="G12" s="90">
        <v>3220.3369390766852</v>
      </c>
      <c r="H12" s="90">
        <v>3060.0971903933164</v>
      </c>
      <c r="I12" s="90">
        <v>3213.3274440680771</v>
      </c>
      <c r="J12" s="90">
        <v>3239.4813954530055</v>
      </c>
      <c r="K12" s="90">
        <v>3168.2881556399147</v>
      </c>
      <c r="L12" s="90">
        <v>3113.1979942139851</v>
      </c>
      <c r="M12" s="90">
        <v>2992.521563376803</v>
      </c>
      <c r="N12" s="90">
        <v>2969.5878755330159</v>
      </c>
      <c r="O12" s="90">
        <v>2965.9494588321559</v>
      </c>
      <c r="P12" s="90">
        <v>3003.0480082675531</v>
      </c>
      <c r="Q12" s="90">
        <v>2928.2762507513257</v>
      </c>
      <c r="R12" s="90">
        <v>2953.8958063551413</v>
      </c>
      <c r="S12" s="90">
        <v>3069.1547903071778</v>
      </c>
      <c r="T12" s="90">
        <v>2988.7695929487645</v>
      </c>
      <c r="U12" s="90">
        <v>2944.8101369032602</v>
      </c>
      <c r="V12" s="90">
        <v>2575.3721202295533</v>
      </c>
      <c r="W12" s="90">
        <v>2581.7636869950825</v>
      </c>
      <c r="X12" s="90">
        <v>2672.9456571102728</v>
      </c>
      <c r="Y12" s="90">
        <v>2657.2922722949729</v>
      </c>
      <c r="Z12" s="90">
        <v>2688.9478815793791</v>
      </c>
      <c r="AA12" s="90">
        <v>2478.3094235298727</v>
      </c>
      <c r="AB12" s="90">
        <v>2373.6634086547338</v>
      </c>
      <c r="AC12" s="90">
        <v>2343.6463503022801</v>
      </c>
      <c r="AD12" s="90">
        <v>2266.6793314372203</v>
      </c>
      <c r="AE12" s="90">
        <v>2007.153138283373</v>
      </c>
      <c r="AF12" s="90">
        <v>2037.2968980524872</v>
      </c>
      <c r="AG12" s="163">
        <v>1821.4865198298874</v>
      </c>
      <c r="AH12" s="142">
        <v>1871.6504077415937</v>
      </c>
      <c r="AI12" s="90">
        <v>1835.0646495432777</v>
      </c>
      <c r="AJ12" s="163">
        <v>1774.5030469744804</v>
      </c>
    </row>
    <row r="13" spans="2:36" s="87" customFormat="1" ht="18.75" customHeight="1">
      <c r="B13" s="1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164"/>
      <c r="AH13" s="143"/>
      <c r="AI13" s="28"/>
      <c r="AJ13" s="164"/>
    </row>
    <row r="14" spans="2:36" s="10" customFormat="1" ht="18.75" customHeight="1">
      <c r="B14" s="6" t="s">
        <v>8</v>
      </c>
      <c r="C14" s="25">
        <f t="shared" ref="C14:AI14" si="8">SUMIF(C15:C19,"&lt;1E+307")</f>
        <v>242649.84423302478</v>
      </c>
      <c r="D14" s="25">
        <f t="shared" si="8"/>
        <v>217322.14173906841</v>
      </c>
      <c r="E14" s="25">
        <f t="shared" si="8"/>
        <v>203390.90510641402</v>
      </c>
      <c r="F14" s="25">
        <f t="shared" si="8"/>
        <v>192956.41563913424</v>
      </c>
      <c r="G14" s="25">
        <f t="shared" si="8"/>
        <v>193663.40773337189</v>
      </c>
      <c r="H14" s="25">
        <f t="shared" si="8"/>
        <v>196628.59068225374</v>
      </c>
      <c r="I14" s="25">
        <f t="shared" si="8"/>
        <v>185192.70783474413</v>
      </c>
      <c r="J14" s="25">
        <f t="shared" si="8"/>
        <v>191822.85193463089</v>
      </c>
      <c r="K14" s="25">
        <f t="shared" si="8"/>
        <v>185843.41695526289</v>
      </c>
      <c r="L14" s="25">
        <f t="shared" si="8"/>
        <v>181049.51101471431</v>
      </c>
      <c r="M14" s="25">
        <f t="shared" si="8"/>
        <v>182406.57324584064</v>
      </c>
      <c r="N14" s="25">
        <f t="shared" si="8"/>
        <v>169450.00955832214</v>
      </c>
      <c r="O14" s="25">
        <f t="shared" si="8"/>
        <v>166919.63785167166</v>
      </c>
      <c r="P14" s="25">
        <f t="shared" si="8"/>
        <v>167920.94675333516</v>
      </c>
      <c r="Q14" s="25">
        <f t="shared" si="8"/>
        <v>166194.74705226411</v>
      </c>
      <c r="R14" s="25">
        <f t="shared" si="8"/>
        <v>164907.72797570014</v>
      </c>
      <c r="S14" s="25">
        <f t="shared" si="8"/>
        <v>169458.30745527617</v>
      </c>
      <c r="T14" s="25">
        <f t="shared" si="8"/>
        <v>175156.3665271005</v>
      </c>
      <c r="U14" s="25">
        <f t="shared" si="8"/>
        <v>173416.21769788687</v>
      </c>
      <c r="V14" s="25">
        <f t="shared" si="8"/>
        <v>147144.25887217486</v>
      </c>
      <c r="W14" s="25">
        <f t="shared" si="8"/>
        <v>168363.58025097888</v>
      </c>
      <c r="X14" s="25">
        <f t="shared" si="8"/>
        <v>166404.62142966373</v>
      </c>
      <c r="Y14" s="25">
        <f t="shared" si="8"/>
        <v>161399.44415722278</v>
      </c>
      <c r="Z14" s="25">
        <f t="shared" si="8"/>
        <v>161561.896497699</v>
      </c>
      <c r="AA14" s="25">
        <f t="shared" si="8"/>
        <v>160696.53145957828</v>
      </c>
      <c r="AB14" s="25">
        <f t="shared" si="8"/>
        <v>167773.56773088683</v>
      </c>
      <c r="AC14" s="25">
        <f t="shared" si="8"/>
        <v>171366.52669141328</v>
      </c>
      <c r="AD14" s="25">
        <f t="shared" si="8"/>
        <v>177091.74792490061</v>
      </c>
      <c r="AE14" s="25">
        <f t="shared" si="8"/>
        <v>170191.34613507116</v>
      </c>
      <c r="AF14" s="25">
        <f t="shared" si="8"/>
        <v>165345.13006296297</v>
      </c>
      <c r="AG14" s="161">
        <f t="shared" si="8"/>
        <v>160052.13075392423</v>
      </c>
      <c r="AH14" s="140">
        <f t="shared" si="8"/>
        <v>168351.93852137792</v>
      </c>
      <c r="AI14" s="25">
        <f t="shared" si="8"/>
        <v>155732.86914393245</v>
      </c>
      <c r="AJ14" s="161">
        <f t="shared" ref="AJ14" si="9">SUMIF(AJ15:AJ19,"&lt;1E+307")</f>
        <v>143805.776052634</v>
      </c>
    </row>
    <row r="15" spans="2:36" ht="18.75" customHeight="1">
      <c r="B15" s="18" t="s">
        <v>23</v>
      </c>
      <c r="C15" s="28">
        <v>183007.50528738051</v>
      </c>
      <c r="D15" s="28">
        <v>161492.54385058838</v>
      </c>
      <c r="E15" s="28">
        <v>150295.09759724242</v>
      </c>
      <c r="F15" s="28">
        <v>139399.41509195263</v>
      </c>
      <c r="G15" s="28">
        <v>137463.07657997796</v>
      </c>
      <c r="H15" s="28">
        <v>140881.70093157218</v>
      </c>
      <c r="I15" s="28">
        <v>131602.61021224951</v>
      </c>
      <c r="J15" s="28">
        <v>135524.52553076693</v>
      </c>
      <c r="K15" s="28">
        <v>131068.96216269811</v>
      </c>
      <c r="L15" s="28">
        <v>128572.15808522946</v>
      </c>
      <c r="M15" s="28">
        <v>124948.17192129199</v>
      </c>
      <c r="N15" s="28">
        <v>117960.58603617914</v>
      </c>
      <c r="O15" s="28">
        <v>117329.18401032293</v>
      </c>
      <c r="P15" s="28">
        <v>115348.74614397671</v>
      </c>
      <c r="Q15" s="28">
        <v>113452.65974084963</v>
      </c>
      <c r="R15" s="28">
        <v>114139.47762218936</v>
      </c>
      <c r="S15" s="28">
        <v>118062.84850682499</v>
      </c>
      <c r="T15" s="28">
        <v>122998.98721622943</v>
      </c>
      <c r="U15" s="28">
        <v>124179.2799067132</v>
      </c>
      <c r="V15" s="28">
        <v>106551.78982265051</v>
      </c>
      <c r="W15" s="28">
        <v>122460.10065111103</v>
      </c>
      <c r="X15" s="28">
        <v>118983.39606950045</v>
      </c>
      <c r="Y15" s="28">
        <v>116655.16309830971</v>
      </c>
      <c r="Z15" s="28">
        <v>117050.4862041038</v>
      </c>
      <c r="AA15" s="28">
        <v>115806.98556787493</v>
      </c>
      <c r="AB15" s="28">
        <v>124100.26603454571</v>
      </c>
      <c r="AC15" s="28">
        <v>126035.58490110753</v>
      </c>
      <c r="AD15" s="28">
        <v>127861.94469038217</v>
      </c>
      <c r="AE15" s="28">
        <v>122996.11602104643</v>
      </c>
      <c r="AF15" s="28">
        <v>120381.41397857608</v>
      </c>
      <c r="AG15" s="164">
        <v>117703.12128206997</v>
      </c>
      <c r="AH15" s="143">
        <v>123486.6804475391</v>
      </c>
      <c r="AI15" s="28">
        <v>114780.19083396102</v>
      </c>
      <c r="AJ15" s="164">
        <v>106990.45689018488</v>
      </c>
    </row>
    <row r="16" spans="2:36" ht="18.75" customHeight="1">
      <c r="B16" s="17" t="s">
        <v>10</v>
      </c>
      <c r="C16" s="27">
        <v>23522.37700335959</v>
      </c>
      <c r="D16" s="27">
        <v>21349.780691256252</v>
      </c>
      <c r="E16" s="27">
        <v>22135.054345486107</v>
      </c>
      <c r="F16" s="27">
        <v>22530.875775271143</v>
      </c>
      <c r="G16" s="27">
        <v>24133.10308054736</v>
      </c>
      <c r="H16" s="27">
        <v>24487.421341301233</v>
      </c>
      <c r="I16" s="27">
        <v>23079.988502054999</v>
      </c>
      <c r="J16" s="27">
        <v>23600.760284535903</v>
      </c>
      <c r="K16" s="27">
        <v>23600.618765187221</v>
      </c>
      <c r="L16" s="27">
        <v>23710.802547403946</v>
      </c>
      <c r="M16" s="27">
        <v>23265.792589337652</v>
      </c>
      <c r="N16" s="27">
        <v>21051.263216725929</v>
      </c>
      <c r="O16" s="27">
        <v>20147.498665345225</v>
      </c>
      <c r="P16" s="27">
        <v>20878.76077120662</v>
      </c>
      <c r="Q16" s="27">
        <v>21406.357267773958</v>
      </c>
      <c r="R16" s="27">
        <v>20125.529017977478</v>
      </c>
      <c r="S16" s="27">
        <v>20599.789467911356</v>
      </c>
      <c r="T16" s="27">
        <v>21876.823792411462</v>
      </c>
      <c r="U16" s="27">
        <v>20850.421224855629</v>
      </c>
      <c r="V16" s="27">
        <v>18468.455450410314</v>
      </c>
      <c r="W16" s="27">
        <v>18952.411817376305</v>
      </c>
      <c r="X16" s="27">
        <v>20151.155477001234</v>
      </c>
      <c r="Y16" s="27">
        <v>19665.716849405289</v>
      </c>
      <c r="Z16" s="27">
        <v>19072.968412832062</v>
      </c>
      <c r="AA16" s="27">
        <v>19636.053518541903</v>
      </c>
      <c r="AB16" s="27">
        <v>19245.834052949092</v>
      </c>
      <c r="AC16" s="27">
        <v>19254.200365116503</v>
      </c>
      <c r="AD16" s="27">
        <v>19933.552517479937</v>
      </c>
      <c r="AE16" s="27">
        <v>19807.482634354652</v>
      </c>
      <c r="AF16" s="27">
        <v>19569.242430160608</v>
      </c>
      <c r="AG16" s="163">
        <v>19201.696960959183</v>
      </c>
      <c r="AH16" s="142">
        <v>19897.26665927712</v>
      </c>
      <c r="AI16" s="90">
        <v>18610.209793419577</v>
      </c>
      <c r="AJ16" s="163">
        <v>15833.4086966</v>
      </c>
    </row>
    <row r="17" spans="2:36" ht="18.75" customHeight="1">
      <c r="B17" s="18" t="s">
        <v>11</v>
      </c>
      <c r="C17" s="28">
        <v>8057.6315382080002</v>
      </c>
      <c r="D17" s="28">
        <v>7069.4771887960005</v>
      </c>
      <c r="E17" s="28">
        <v>7049.1707268109994</v>
      </c>
      <c r="F17" s="28">
        <v>6635.6311282999995</v>
      </c>
      <c r="G17" s="28">
        <v>6665.4188654999998</v>
      </c>
      <c r="H17" s="28">
        <v>7924.1792306999996</v>
      </c>
      <c r="I17" s="28">
        <v>7889.1969417999999</v>
      </c>
      <c r="J17" s="28">
        <v>7992.7679094015675</v>
      </c>
      <c r="K17" s="28">
        <v>8171.5525691072926</v>
      </c>
      <c r="L17" s="28">
        <v>7888.207184396415</v>
      </c>
      <c r="M17" s="28">
        <v>8403.734746596665</v>
      </c>
      <c r="N17" s="28">
        <v>7758.9848153053072</v>
      </c>
      <c r="O17" s="28">
        <v>8371.1302776049779</v>
      </c>
      <c r="P17" s="28">
        <v>8432.4205721029211</v>
      </c>
      <c r="Q17" s="28">
        <v>7942.8319610998396</v>
      </c>
      <c r="R17" s="28">
        <v>8707.5394144940983</v>
      </c>
      <c r="S17" s="28">
        <v>8275.5042606026382</v>
      </c>
      <c r="T17" s="28">
        <v>8576.8932334952588</v>
      </c>
      <c r="U17" s="28">
        <v>8194.10300110143</v>
      </c>
      <c r="V17" s="28">
        <v>7271.8592395975857</v>
      </c>
      <c r="W17" s="28">
        <v>8259.1768385047908</v>
      </c>
      <c r="X17" s="28">
        <v>8035.1088442965111</v>
      </c>
      <c r="Y17" s="28">
        <v>8185.8987039000831</v>
      </c>
      <c r="Z17" s="28">
        <v>8107.3504347001626</v>
      </c>
      <c r="AA17" s="28">
        <v>6236.5878646981746</v>
      </c>
      <c r="AB17" s="28">
        <v>5564.1312491045246</v>
      </c>
      <c r="AC17" s="28">
        <v>5641.0609749054584</v>
      </c>
      <c r="AD17" s="28">
        <v>5613.7366613309159</v>
      </c>
      <c r="AE17" s="28">
        <v>5535.9677074522942</v>
      </c>
      <c r="AF17" s="28">
        <v>5403.3282347296472</v>
      </c>
      <c r="AG17" s="164">
        <v>5380.5898900000002</v>
      </c>
      <c r="AH17" s="143">
        <v>5337.2578429464875</v>
      </c>
      <c r="AI17" s="28">
        <v>4288.12295094</v>
      </c>
      <c r="AJ17" s="164">
        <v>4237.3021239440004</v>
      </c>
    </row>
    <row r="18" spans="2:36" ht="18.75" customHeight="1">
      <c r="B18" s="17" t="s">
        <v>12</v>
      </c>
      <c r="C18" s="27">
        <v>25079.882419729998</v>
      </c>
      <c r="D18" s="27">
        <v>24467.714117</v>
      </c>
      <c r="E18" s="27">
        <v>21048.1788165</v>
      </c>
      <c r="F18" s="27">
        <v>21507.351017259996</v>
      </c>
      <c r="G18" s="27">
        <v>22942.715009903997</v>
      </c>
      <c r="H18" s="27">
        <v>20794.279676127549</v>
      </c>
      <c r="I18" s="27">
        <v>20065.329893404487</v>
      </c>
      <c r="J18" s="27">
        <v>22095.066628782126</v>
      </c>
      <c r="K18" s="27">
        <v>20309.831447575056</v>
      </c>
      <c r="L18" s="27">
        <v>18258.881351595937</v>
      </c>
      <c r="M18" s="27">
        <v>23460.80361794191</v>
      </c>
      <c r="N18" s="27">
        <v>20494.449585052811</v>
      </c>
      <c r="O18" s="27">
        <v>18917.711769541562</v>
      </c>
      <c r="P18" s="27">
        <v>21093.685819083177</v>
      </c>
      <c r="Q18" s="27">
        <v>21096.521473631838</v>
      </c>
      <c r="R18" s="27">
        <v>19696.695752898198</v>
      </c>
      <c r="S18" s="27">
        <v>20261.977353624075</v>
      </c>
      <c r="T18" s="27">
        <v>19455.992923737969</v>
      </c>
      <c r="U18" s="27">
        <v>18026.57241016129</v>
      </c>
      <c r="V18" s="27">
        <v>12820.29697220962</v>
      </c>
      <c r="W18" s="27">
        <v>16383.188111034129</v>
      </c>
      <c r="X18" s="27">
        <v>17055.501447419982</v>
      </c>
      <c r="Y18" s="27">
        <v>14725.553063361911</v>
      </c>
      <c r="Z18" s="27">
        <v>15208.987606350158</v>
      </c>
      <c r="AA18" s="27">
        <v>16958.06475654275</v>
      </c>
      <c r="AB18" s="27">
        <v>16865.81453721704</v>
      </c>
      <c r="AC18" s="27">
        <v>18403.853932686758</v>
      </c>
      <c r="AD18" s="27">
        <v>21599.908807675267</v>
      </c>
      <c r="AE18" s="27">
        <v>19831.525286825719</v>
      </c>
      <c r="AF18" s="27">
        <v>18021.333445587617</v>
      </c>
      <c r="AG18" s="163">
        <v>15823.37243840524</v>
      </c>
      <c r="AH18" s="142">
        <v>17567.803791153361</v>
      </c>
      <c r="AI18" s="90">
        <v>15933.33007424475</v>
      </c>
      <c r="AJ18" s="163">
        <v>14759.49309331475</v>
      </c>
    </row>
    <row r="19" spans="2:36" ht="18.75" customHeight="1">
      <c r="B19" s="18" t="s">
        <v>76</v>
      </c>
      <c r="C19" s="28">
        <v>2982.4479843466761</v>
      </c>
      <c r="D19" s="28">
        <v>2942.6258914277746</v>
      </c>
      <c r="E19" s="28">
        <v>2863.4036203745154</v>
      </c>
      <c r="F19" s="28">
        <v>2883.1426263504468</v>
      </c>
      <c r="G19" s="28">
        <v>2459.0941974425864</v>
      </c>
      <c r="H19" s="28">
        <v>2541.0095025527635</v>
      </c>
      <c r="I19" s="28">
        <v>2555.5822852351175</v>
      </c>
      <c r="J19" s="28">
        <v>2609.7315811443509</v>
      </c>
      <c r="K19" s="28">
        <v>2692.4520106951963</v>
      </c>
      <c r="L19" s="28">
        <v>2619.4618460885331</v>
      </c>
      <c r="M19" s="28">
        <v>2328.070370672413</v>
      </c>
      <c r="N19" s="28">
        <v>2184.7259050589637</v>
      </c>
      <c r="O19" s="28">
        <v>2154.1131288569909</v>
      </c>
      <c r="P19" s="28">
        <v>2167.3334469657248</v>
      </c>
      <c r="Q19" s="28">
        <v>2296.3766089088331</v>
      </c>
      <c r="R19" s="28">
        <v>2238.4861681410175</v>
      </c>
      <c r="S19" s="28">
        <v>2258.1878663131074</v>
      </c>
      <c r="T19" s="28">
        <v>2247.6693612263712</v>
      </c>
      <c r="U19" s="28">
        <v>2165.8411550553201</v>
      </c>
      <c r="V19" s="28">
        <v>2031.8573873068274</v>
      </c>
      <c r="W19" s="28">
        <v>2308.7028329526047</v>
      </c>
      <c r="X19" s="28">
        <v>2179.459591445529</v>
      </c>
      <c r="Y19" s="28">
        <v>2167.112442245801</v>
      </c>
      <c r="Z19" s="28">
        <v>2122.10383971279</v>
      </c>
      <c r="AA19" s="28">
        <v>2058.839751920525</v>
      </c>
      <c r="AB19" s="28">
        <v>1997.5218570704742</v>
      </c>
      <c r="AC19" s="28">
        <v>2031.826517597005</v>
      </c>
      <c r="AD19" s="28">
        <v>2082.6052480323319</v>
      </c>
      <c r="AE19" s="28">
        <v>2020.2544853920519</v>
      </c>
      <c r="AF19" s="28">
        <v>1969.8119739089939</v>
      </c>
      <c r="AG19" s="164">
        <v>1943.3501824898385</v>
      </c>
      <c r="AH19" s="143">
        <v>2062.9297804618591</v>
      </c>
      <c r="AI19" s="28">
        <v>2121.0154913671013</v>
      </c>
      <c r="AJ19" s="164">
        <v>1985.1152485903715</v>
      </c>
    </row>
    <row r="20" spans="2:36" s="148" customFormat="1" ht="18.75" customHeight="1">
      <c r="B20" s="89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</row>
    <row r="21" spans="2:36" s="10" customFormat="1" ht="18.75" customHeight="1">
      <c r="B21" s="150" t="s">
        <v>9</v>
      </c>
      <c r="C21" s="162">
        <f>SUMIF(C22:C24,"&lt;1E+307")</f>
        <v>204437.39280369942</v>
      </c>
      <c r="D21" s="162">
        <f t="shared" ref="D21:AD21" si="10">SUMIF(D22:D24,"&lt;1E+307")</f>
        <v>204464.72630133218</v>
      </c>
      <c r="E21" s="162">
        <f t="shared" si="10"/>
        <v>187444.96922723303</v>
      </c>
      <c r="F21" s="162">
        <f t="shared" si="10"/>
        <v>194474.60739168964</v>
      </c>
      <c r="G21" s="162">
        <f t="shared" si="10"/>
        <v>184172.47260051491</v>
      </c>
      <c r="H21" s="162">
        <f t="shared" si="10"/>
        <v>185870.52934393051</v>
      </c>
      <c r="I21" s="162">
        <f t="shared" si="10"/>
        <v>209069.38814705267</v>
      </c>
      <c r="J21" s="162">
        <f t="shared" si="10"/>
        <v>195854.99266270548</v>
      </c>
      <c r="K21" s="162">
        <f t="shared" si="10"/>
        <v>188004.88834453371</v>
      </c>
      <c r="L21" s="162">
        <f t="shared" si="10"/>
        <v>171374.02059244015</v>
      </c>
      <c r="M21" s="162">
        <f t="shared" si="10"/>
        <v>165371.89318789149</v>
      </c>
      <c r="N21" s="162">
        <f t="shared" si="10"/>
        <v>185543.14983749154</v>
      </c>
      <c r="O21" s="162">
        <f t="shared" si="10"/>
        <v>172638.74720531231</v>
      </c>
      <c r="P21" s="162">
        <f t="shared" si="10"/>
        <v>160138.70097662884</v>
      </c>
      <c r="Q21" s="162">
        <f t="shared" si="10"/>
        <v>152040.36881076862</v>
      </c>
      <c r="R21" s="162">
        <f t="shared" si="10"/>
        <v>156152.29823527357</v>
      </c>
      <c r="S21" s="162">
        <f t="shared" si="10"/>
        <v>162406.95858174196</v>
      </c>
      <c r="T21" s="162">
        <f t="shared" si="10"/>
        <v>120796.04611560721</v>
      </c>
      <c r="U21" s="162">
        <f t="shared" si="10"/>
        <v>145758.40116859996</v>
      </c>
      <c r="V21" s="162">
        <f t="shared" si="10"/>
        <v>135780.44720301926</v>
      </c>
      <c r="W21" s="162">
        <f t="shared" si="10"/>
        <v>141192.89229544598</v>
      </c>
      <c r="X21" s="162">
        <f t="shared" si="10"/>
        <v>123125.07974320826</v>
      </c>
      <c r="Y21" s="162">
        <f t="shared" si="10"/>
        <v>128736.68877870635</v>
      </c>
      <c r="Z21" s="162">
        <f t="shared" si="10"/>
        <v>137452.40872158032</v>
      </c>
      <c r="AA21" s="162">
        <f t="shared" si="10"/>
        <v>118906.46391550942</v>
      </c>
      <c r="AB21" s="162">
        <f t="shared" si="10"/>
        <v>124785.92447978105</v>
      </c>
      <c r="AC21" s="162">
        <f t="shared" si="10"/>
        <v>120168.5250518456</v>
      </c>
      <c r="AD21" s="162">
        <f t="shared" si="10"/>
        <v>119783.36865617351</v>
      </c>
      <c r="AE21" s="162">
        <f t="shared" ref="AE21:AF21" si="11">SUMIF(AE22:AE24,"&lt;1E+307")</f>
        <v>114772.88566005556</v>
      </c>
      <c r="AF21" s="162">
        <f t="shared" si="11"/>
        <v>120991.43620274053</v>
      </c>
      <c r="AG21" s="162">
        <f t="shared" ref="AG21" si="12">SUMIF(AG22:AG24,"&lt;1E+307")</f>
        <v>121242.04767104362</v>
      </c>
      <c r="AH21" s="162">
        <f t="shared" ref="AH21:AJ21" si="13">SUMIF(AH22:AH24,"&lt;1E+307")</f>
        <v>117905.13691551147</v>
      </c>
      <c r="AI21" s="162">
        <f t="shared" ref="AI21" si="14">SUMIF(AI22:AI24,"&lt;1E+307")</f>
        <v>109119.67939014139</v>
      </c>
      <c r="AJ21" s="162">
        <f t="shared" si="13"/>
        <v>100848.33232405838</v>
      </c>
    </row>
    <row r="22" spans="2:36" s="148" customFormat="1" ht="18.75" customHeight="1">
      <c r="B22" s="89" t="s">
        <v>68</v>
      </c>
      <c r="C22" s="163">
        <v>64037.019516496483</v>
      </c>
      <c r="D22" s="163">
        <v>64704.815713822325</v>
      </c>
      <c r="E22" s="163">
        <v>57717.266296940164</v>
      </c>
      <c r="F22" s="163">
        <v>55476.724980484672</v>
      </c>
      <c r="G22" s="163">
        <v>51076.703882509057</v>
      </c>
      <c r="H22" s="163">
        <v>52914.724442917242</v>
      </c>
      <c r="I22" s="163">
        <v>63672.610694790077</v>
      </c>
      <c r="J22" s="163">
        <v>54569.784894191471</v>
      </c>
      <c r="K22" s="163">
        <v>53059.262309811435</v>
      </c>
      <c r="L22" s="163">
        <v>49001.881812465894</v>
      </c>
      <c r="M22" s="163">
        <v>45278.592381813178</v>
      </c>
      <c r="N22" s="163">
        <v>52501.993487013096</v>
      </c>
      <c r="O22" s="163">
        <v>49580.058485466485</v>
      </c>
      <c r="P22" s="163">
        <v>36633.256178609481</v>
      </c>
      <c r="Q22" s="163">
        <v>36850.061477902309</v>
      </c>
      <c r="R22" s="163">
        <v>43551.318464423275</v>
      </c>
      <c r="S22" s="163">
        <v>48028.419428891713</v>
      </c>
      <c r="T22" s="163">
        <v>33287.293250001327</v>
      </c>
      <c r="U22" s="163">
        <v>38746.287742535729</v>
      </c>
      <c r="V22" s="163">
        <v>36416.555872305697</v>
      </c>
      <c r="W22" s="163">
        <v>35321.332911714868</v>
      </c>
      <c r="X22" s="163">
        <v>34613.786410183915</v>
      </c>
      <c r="Y22" s="163">
        <v>33670.04237882483</v>
      </c>
      <c r="Z22" s="163">
        <v>37087.724880843176</v>
      </c>
      <c r="AA22" s="163">
        <v>34735.083108727173</v>
      </c>
      <c r="AB22" s="163">
        <v>36113.309358792598</v>
      </c>
      <c r="AC22" s="163">
        <v>28425.895659584457</v>
      </c>
      <c r="AD22" s="163">
        <v>29681.28856609295</v>
      </c>
      <c r="AE22" s="163">
        <v>25462.948559073735</v>
      </c>
      <c r="AF22" s="163">
        <v>25844.707789039807</v>
      </c>
      <c r="AG22" s="163">
        <v>24929.020636712034</v>
      </c>
      <c r="AH22" s="163">
        <v>25726.397965129021</v>
      </c>
      <c r="AI22" s="163">
        <v>24027.079895252224</v>
      </c>
      <c r="AJ22" s="163">
        <v>22756.120756809578</v>
      </c>
    </row>
    <row r="23" spans="2:36" s="148" customFormat="1" ht="18.75" customHeight="1">
      <c r="B23" s="18" t="s">
        <v>16</v>
      </c>
      <c r="C23" s="164">
        <v>128635.75238568426</v>
      </c>
      <c r="D23" s="164">
        <v>131347.14662316567</v>
      </c>
      <c r="E23" s="164">
        <v>123327.0079786252</v>
      </c>
      <c r="F23" s="164">
        <v>133859.61345237761</v>
      </c>
      <c r="G23" s="164">
        <v>128334.83189002777</v>
      </c>
      <c r="H23" s="164">
        <v>128972.93298176375</v>
      </c>
      <c r="I23" s="164">
        <v>142277.08215599696</v>
      </c>
      <c r="J23" s="164">
        <v>138272.16919071227</v>
      </c>
      <c r="K23" s="164">
        <v>131921.53854877528</v>
      </c>
      <c r="L23" s="164">
        <v>119789.68108489807</v>
      </c>
      <c r="M23" s="164">
        <v>117779.73381242254</v>
      </c>
      <c r="N23" s="164">
        <v>131145.06817133026</v>
      </c>
      <c r="O23" s="164">
        <v>121124.71687363317</v>
      </c>
      <c r="P23" s="164">
        <v>121493.63958972215</v>
      </c>
      <c r="Q23" s="164">
        <v>113463.38350707832</v>
      </c>
      <c r="R23" s="164">
        <v>110842.66693486713</v>
      </c>
      <c r="S23" s="164">
        <v>112775.62165864948</v>
      </c>
      <c r="T23" s="164">
        <v>86179.775110707356</v>
      </c>
      <c r="U23" s="164">
        <v>105658.19787746127</v>
      </c>
      <c r="V23" s="164">
        <v>97984.694490151393</v>
      </c>
      <c r="W23" s="164">
        <v>104534.03967843199</v>
      </c>
      <c r="X23" s="164">
        <v>87274.786996125826</v>
      </c>
      <c r="Y23" s="164">
        <v>94039.548201493177</v>
      </c>
      <c r="Z23" s="164">
        <v>99298.65308286954</v>
      </c>
      <c r="AA23" s="164">
        <v>83174.018416920575</v>
      </c>
      <c r="AB23" s="164">
        <v>87683.170169571575</v>
      </c>
      <c r="AC23" s="164">
        <v>90715.871336895259</v>
      </c>
      <c r="AD23" s="164">
        <v>89255.159479058391</v>
      </c>
      <c r="AE23" s="164">
        <v>88554.454711288548</v>
      </c>
      <c r="AF23" s="164">
        <v>94229.883604799747</v>
      </c>
      <c r="AG23" s="164">
        <v>95529.239728665751</v>
      </c>
      <c r="AH23" s="164">
        <v>91202.576101738683</v>
      </c>
      <c r="AI23" s="164">
        <v>84253.439313375769</v>
      </c>
      <c r="AJ23" s="164">
        <v>77249.196366249758</v>
      </c>
    </row>
    <row r="24" spans="2:36" s="148" customFormat="1" ht="18.75" customHeight="1">
      <c r="B24" s="89" t="s">
        <v>69</v>
      </c>
      <c r="C24" s="163">
        <v>11764.620901518674</v>
      </c>
      <c r="D24" s="163">
        <v>8412.7639643441835</v>
      </c>
      <c r="E24" s="163">
        <v>6400.6949516676541</v>
      </c>
      <c r="F24" s="163">
        <v>5138.2689588273715</v>
      </c>
      <c r="G24" s="163">
        <v>4760.9368279781038</v>
      </c>
      <c r="H24" s="163">
        <v>3982.8719192494923</v>
      </c>
      <c r="I24" s="163">
        <v>3119.6952962656164</v>
      </c>
      <c r="J24" s="163">
        <v>3013.0385778017298</v>
      </c>
      <c r="K24" s="163">
        <v>3024.0874859470132</v>
      </c>
      <c r="L24" s="163">
        <v>2582.4576950761907</v>
      </c>
      <c r="M24" s="163">
        <v>2313.5669936557829</v>
      </c>
      <c r="N24" s="163">
        <v>1896.0881791481777</v>
      </c>
      <c r="O24" s="163">
        <v>1933.9718462126741</v>
      </c>
      <c r="P24" s="163">
        <v>2011.8052082972233</v>
      </c>
      <c r="Q24" s="163">
        <v>1726.923825787979</v>
      </c>
      <c r="R24" s="163">
        <v>1758.3128359831878</v>
      </c>
      <c r="S24" s="163">
        <v>1602.9174942007458</v>
      </c>
      <c r="T24" s="163">
        <v>1328.9777548985244</v>
      </c>
      <c r="U24" s="163">
        <v>1353.9155486029615</v>
      </c>
      <c r="V24" s="163">
        <v>1379.1968405621503</v>
      </c>
      <c r="W24" s="163">
        <v>1337.5197052991459</v>
      </c>
      <c r="X24" s="163">
        <v>1236.5063368985336</v>
      </c>
      <c r="Y24" s="163">
        <v>1027.0981983883416</v>
      </c>
      <c r="Z24" s="163">
        <v>1066.0307578675802</v>
      </c>
      <c r="AA24" s="163">
        <v>997.36238986167916</v>
      </c>
      <c r="AB24" s="163">
        <v>989.44495141687537</v>
      </c>
      <c r="AC24" s="163">
        <v>1026.7580553658897</v>
      </c>
      <c r="AD24" s="163">
        <v>846.92061102216712</v>
      </c>
      <c r="AE24" s="163">
        <v>755.48238969327554</v>
      </c>
      <c r="AF24" s="163">
        <v>916.84480890097734</v>
      </c>
      <c r="AG24" s="163">
        <v>783.78730566583022</v>
      </c>
      <c r="AH24" s="163">
        <v>976.16284864377087</v>
      </c>
      <c r="AI24" s="163">
        <v>839.16018151339858</v>
      </c>
      <c r="AJ24" s="163">
        <v>843.01520099906236</v>
      </c>
    </row>
    <row r="25" spans="2:36" s="148" customFormat="1" ht="18.75" customHeight="1">
      <c r="B25" s="18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</row>
    <row r="26" spans="2:36" s="10" customFormat="1" ht="18.75" customHeight="1">
      <c r="B26" s="151" t="s">
        <v>13</v>
      </c>
      <c r="C26" s="161">
        <f>SUMIF(C27:C30,"&lt;1E+307")</f>
        <v>160347.11309053772</v>
      </c>
      <c r="D26" s="161">
        <f t="shared" ref="D26:AD26" si="15">SUMIF(D27:D30,"&lt;1E+307")</f>
        <v>163514.83859050064</v>
      </c>
      <c r="E26" s="161">
        <f t="shared" si="15"/>
        <v>169457.01252909386</v>
      </c>
      <c r="F26" s="161">
        <f t="shared" si="15"/>
        <v>173837.97028496291</v>
      </c>
      <c r="G26" s="161">
        <f t="shared" si="15"/>
        <v>169969.31515083078</v>
      </c>
      <c r="H26" s="161">
        <f t="shared" si="15"/>
        <v>173615.96498788829</v>
      </c>
      <c r="I26" s="161">
        <f t="shared" si="15"/>
        <v>173264.37031549864</v>
      </c>
      <c r="J26" s="161">
        <f t="shared" si="15"/>
        <v>173776.88918971721</v>
      </c>
      <c r="K26" s="161">
        <f t="shared" si="15"/>
        <v>177130.18426577331</v>
      </c>
      <c r="L26" s="161">
        <f t="shared" si="15"/>
        <v>182335.61185073899</v>
      </c>
      <c r="M26" s="161">
        <f t="shared" si="15"/>
        <v>178581.43774371766</v>
      </c>
      <c r="N26" s="161">
        <f t="shared" si="15"/>
        <v>174797.22657836683</v>
      </c>
      <c r="O26" s="161">
        <f t="shared" si="15"/>
        <v>172748.11894757918</v>
      </c>
      <c r="P26" s="161">
        <f t="shared" si="15"/>
        <v>163899.99234876328</v>
      </c>
      <c r="Q26" s="161">
        <f t="shared" si="15"/>
        <v>158410.74390860982</v>
      </c>
      <c r="R26" s="161">
        <f t="shared" si="15"/>
        <v>154417.71223301909</v>
      </c>
      <c r="S26" s="161">
        <f t="shared" si="15"/>
        <v>159134.71060477072</v>
      </c>
      <c r="T26" s="161">
        <f t="shared" si="15"/>
        <v>151326.55882287072</v>
      </c>
      <c r="U26" s="161">
        <f t="shared" si="15"/>
        <v>156210.46771535513</v>
      </c>
      <c r="V26" s="161">
        <f t="shared" si="15"/>
        <v>150836.89142432046</v>
      </c>
      <c r="W26" s="161">
        <f t="shared" si="15"/>
        <v>149273.54758583455</v>
      </c>
      <c r="X26" s="161">
        <f t="shared" si="15"/>
        <v>151069.56730802034</v>
      </c>
      <c r="Y26" s="161">
        <f t="shared" si="15"/>
        <v>149350.17733619953</v>
      </c>
      <c r="Z26" s="161">
        <f t="shared" si="15"/>
        <v>153333.23279337707</v>
      </c>
      <c r="AA26" s="161">
        <f t="shared" si="15"/>
        <v>152464.19939181785</v>
      </c>
      <c r="AB26" s="161">
        <f t="shared" si="15"/>
        <v>160220.3893835312</v>
      </c>
      <c r="AC26" s="161">
        <f t="shared" si="15"/>
        <v>162266.1229574185</v>
      </c>
      <c r="AD26" s="161">
        <f t="shared" si="15"/>
        <v>163551.6138743078</v>
      </c>
      <c r="AE26" s="161">
        <f t="shared" ref="AE26:AF26" si="16">SUMIF(AE27:AE30,"&lt;1E+307")</f>
        <v>163678.8556409858</v>
      </c>
      <c r="AF26" s="161">
        <f t="shared" si="16"/>
        <v>162616.49162241479</v>
      </c>
      <c r="AG26" s="161">
        <f t="shared" ref="AG26" si="17">SUMIF(AG27:AG30,"&lt;1E+307")</f>
        <v>144762.99139120389</v>
      </c>
      <c r="AH26" s="161">
        <f t="shared" ref="AH26:AJ26" si="18">SUMIF(AH27:AH30,"&lt;1E+307")</f>
        <v>142813.1784096809</v>
      </c>
      <c r="AI26" s="161">
        <f t="shared" ref="AI26" si="19">SUMIF(AI27:AI30,"&lt;1E+307")</f>
        <v>145663.92682767304</v>
      </c>
      <c r="AJ26" s="161">
        <f t="shared" si="18"/>
        <v>143931.31598165451</v>
      </c>
    </row>
    <row r="27" spans="2:36" s="148" customFormat="1" ht="18.75" customHeight="1">
      <c r="B27" s="18" t="s">
        <v>3</v>
      </c>
      <c r="C27" s="164">
        <v>2310.4786664437547</v>
      </c>
      <c r="D27" s="164">
        <v>2227.7030560605326</v>
      </c>
      <c r="E27" s="164">
        <v>2264.4625149818316</v>
      </c>
      <c r="F27" s="164">
        <v>2178.4526010572731</v>
      </c>
      <c r="G27" s="164">
        <v>2160.1096738477891</v>
      </c>
      <c r="H27" s="164">
        <v>2266.7127579542203</v>
      </c>
      <c r="I27" s="164">
        <v>2182.4985538743331</v>
      </c>
      <c r="J27" s="164">
        <v>2292.8227897254369</v>
      </c>
      <c r="K27" s="164">
        <v>2304.0245636092736</v>
      </c>
      <c r="L27" s="164">
        <v>2345.8488183459235</v>
      </c>
      <c r="M27" s="164">
        <v>2467.4990434870119</v>
      </c>
      <c r="N27" s="164">
        <v>2384.5692863471945</v>
      </c>
      <c r="O27" s="164">
        <v>2274.5462145656543</v>
      </c>
      <c r="P27" s="164">
        <v>2261.7037347462542</v>
      </c>
      <c r="Q27" s="164">
        <v>2233.5478229816918</v>
      </c>
      <c r="R27" s="164">
        <v>2259.543573216818</v>
      </c>
      <c r="S27" s="164">
        <v>2312.7741056098494</v>
      </c>
      <c r="T27" s="164">
        <v>2381.7844145424142</v>
      </c>
      <c r="U27" s="164">
        <v>2406.011276965713</v>
      </c>
      <c r="V27" s="164">
        <v>2259.9047725294358</v>
      </c>
      <c r="W27" s="164">
        <v>2247.9054147265069</v>
      </c>
      <c r="X27" s="164">
        <v>2270.2594054287893</v>
      </c>
      <c r="Y27" s="164">
        <v>2158.0062468378328</v>
      </c>
      <c r="Z27" s="164">
        <v>1950.0979700089258</v>
      </c>
      <c r="AA27" s="164">
        <v>1971.606551325274</v>
      </c>
      <c r="AB27" s="164">
        <v>2057.1904007173262</v>
      </c>
      <c r="AC27" s="164">
        <v>2064.3191719500878</v>
      </c>
      <c r="AD27" s="164">
        <v>2001.842582424767</v>
      </c>
      <c r="AE27" s="164">
        <v>1993.9279350685754</v>
      </c>
      <c r="AF27" s="164">
        <v>2054.5740896384582</v>
      </c>
      <c r="AG27" s="164">
        <v>919.86911357064639</v>
      </c>
      <c r="AH27" s="164">
        <v>709.41702968679215</v>
      </c>
      <c r="AI27" s="164">
        <v>1030.5116763616957</v>
      </c>
      <c r="AJ27" s="164">
        <v>1113.0818879836843</v>
      </c>
    </row>
    <row r="28" spans="2:36" s="148" customFormat="1" ht="18.75" customHeight="1">
      <c r="B28" s="89" t="s">
        <v>4</v>
      </c>
      <c r="C28" s="163">
        <v>151889.81103857249</v>
      </c>
      <c r="D28" s="163">
        <v>155595.1435530876</v>
      </c>
      <c r="E28" s="163">
        <v>161489.78106724675</v>
      </c>
      <c r="F28" s="163">
        <v>165982.57049521655</v>
      </c>
      <c r="G28" s="163">
        <v>162377.13734679244</v>
      </c>
      <c r="H28" s="163">
        <v>166451.96569195413</v>
      </c>
      <c r="I28" s="163">
        <v>166484.9036561361</v>
      </c>
      <c r="J28" s="163">
        <v>167393.04678934673</v>
      </c>
      <c r="K28" s="163">
        <v>170835.30049027491</v>
      </c>
      <c r="L28" s="163">
        <v>176348.41200054501</v>
      </c>
      <c r="M28" s="163">
        <v>172541.3286782318</v>
      </c>
      <c r="N28" s="163">
        <v>169013.7215625995</v>
      </c>
      <c r="O28" s="163">
        <v>167277.5910619857</v>
      </c>
      <c r="P28" s="163">
        <v>158131.42437424202</v>
      </c>
      <c r="Q28" s="163">
        <v>152648.59139836708</v>
      </c>
      <c r="R28" s="163">
        <v>148610.88521653891</v>
      </c>
      <c r="S28" s="163">
        <v>153403.75754411725</v>
      </c>
      <c r="T28" s="163">
        <v>145768.71243187279</v>
      </c>
      <c r="U28" s="163">
        <v>150437.17777134644</v>
      </c>
      <c r="V28" s="163">
        <v>145687.23560030101</v>
      </c>
      <c r="W28" s="163">
        <v>143967.43838887557</v>
      </c>
      <c r="X28" s="163">
        <v>145863.1441973703</v>
      </c>
      <c r="Y28" s="163">
        <v>144292.24613967369</v>
      </c>
      <c r="Z28" s="163">
        <v>148468.86465540086</v>
      </c>
      <c r="AA28" s="163">
        <v>147660.91296155745</v>
      </c>
      <c r="AB28" s="163">
        <v>155270.71692735262</v>
      </c>
      <c r="AC28" s="163">
        <v>157352.37866913993</v>
      </c>
      <c r="AD28" s="163">
        <v>158877.0462724455</v>
      </c>
      <c r="AE28" s="163">
        <v>159104.41248917879</v>
      </c>
      <c r="AF28" s="163">
        <v>157882.8688316879</v>
      </c>
      <c r="AG28" s="163">
        <v>141292.96845090986</v>
      </c>
      <c r="AH28" s="163">
        <v>139667.50194334597</v>
      </c>
      <c r="AI28" s="163">
        <v>142447.39882530153</v>
      </c>
      <c r="AJ28" s="163">
        <v>140711.58722634788</v>
      </c>
    </row>
    <row r="29" spans="2:36" s="148" customFormat="1" ht="18.75" customHeight="1">
      <c r="B29" s="18" t="s">
        <v>5</v>
      </c>
      <c r="C29" s="164">
        <v>3133.0535600026619</v>
      </c>
      <c r="D29" s="164">
        <v>2794.0779940234656</v>
      </c>
      <c r="E29" s="164">
        <v>2743.0917452402346</v>
      </c>
      <c r="F29" s="164">
        <v>2732.0264371812991</v>
      </c>
      <c r="G29" s="164">
        <v>2541.1702426918091</v>
      </c>
      <c r="H29" s="164">
        <v>2458.4805733910357</v>
      </c>
      <c r="I29" s="164">
        <v>2336.909653387504</v>
      </c>
      <c r="J29" s="164">
        <v>2159.8190690728511</v>
      </c>
      <c r="K29" s="164">
        <v>2040.2710517201901</v>
      </c>
      <c r="L29" s="164">
        <v>1927.7172404247574</v>
      </c>
      <c r="M29" s="164">
        <v>1944.6853069512742</v>
      </c>
      <c r="N29" s="164">
        <v>1784.0985127233014</v>
      </c>
      <c r="O29" s="164">
        <v>1654.2020481412496</v>
      </c>
      <c r="P29" s="164">
        <v>1623.2046377414224</v>
      </c>
      <c r="Q29" s="164">
        <v>1533.2897294521663</v>
      </c>
      <c r="R29" s="164">
        <v>1425.7199802652938</v>
      </c>
      <c r="S29" s="164">
        <v>1288.5645548540087</v>
      </c>
      <c r="T29" s="164">
        <v>1245.7626078263295</v>
      </c>
      <c r="U29" s="164">
        <v>1212.891151884317</v>
      </c>
      <c r="V29" s="164">
        <v>1096.9169222005164</v>
      </c>
      <c r="W29" s="164">
        <v>1117.7607009713518</v>
      </c>
      <c r="X29" s="164">
        <v>1129.0187304454917</v>
      </c>
      <c r="Y29" s="164">
        <v>1039.4463274939937</v>
      </c>
      <c r="Z29" s="164">
        <v>1057.3788119362735</v>
      </c>
      <c r="AA29" s="164">
        <v>945.97670701736661</v>
      </c>
      <c r="AB29" s="164">
        <v>1021.8920485101875</v>
      </c>
      <c r="AC29" s="164">
        <v>1056.5845666743546</v>
      </c>
      <c r="AD29" s="164">
        <v>876.57183596939831</v>
      </c>
      <c r="AE29" s="164">
        <v>733.93359417192391</v>
      </c>
      <c r="AF29" s="164">
        <v>831.98157412536864</v>
      </c>
      <c r="AG29" s="164">
        <v>830.39104256280768</v>
      </c>
      <c r="AH29" s="164">
        <v>853.31966679418451</v>
      </c>
      <c r="AI29" s="164">
        <v>808.26628426635352</v>
      </c>
      <c r="AJ29" s="164">
        <v>766.28348180014279</v>
      </c>
    </row>
    <row r="30" spans="2:36" s="148" customFormat="1" ht="18.75" customHeight="1">
      <c r="B30" s="89" t="s">
        <v>6</v>
      </c>
      <c r="C30" s="163">
        <v>3013.769825518817</v>
      </c>
      <c r="D30" s="163">
        <v>2897.9139873290269</v>
      </c>
      <c r="E30" s="163">
        <v>2959.6772016250584</v>
      </c>
      <c r="F30" s="163">
        <v>2944.9207515077765</v>
      </c>
      <c r="G30" s="163">
        <v>2890.8978874987306</v>
      </c>
      <c r="H30" s="163">
        <v>2438.8059645888893</v>
      </c>
      <c r="I30" s="163">
        <v>2260.0584521007345</v>
      </c>
      <c r="J30" s="163">
        <v>1931.2005415722203</v>
      </c>
      <c r="K30" s="163">
        <v>1950.5881601689193</v>
      </c>
      <c r="L30" s="163">
        <v>1713.6337914232718</v>
      </c>
      <c r="M30" s="163">
        <v>1627.9247150475601</v>
      </c>
      <c r="N30" s="163">
        <v>1614.837216696812</v>
      </c>
      <c r="O30" s="163">
        <v>1541.7796228865623</v>
      </c>
      <c r="P30" s="163">
        <v>1883.6596020335789</v>
      </c>
      <c r="Q30" s="163">
        <v>1995.3149578088767</v>
      </c>
      <c r="R30" s="163">
        <v>2121.5634629980445</v>
      </c>
      <c r="S30" s="163">
        <v>2129.6144001896168</v>
      </c>
      <c r="T30" s="163">
        <v>1930.2993686291954</v>
      </c>
      <c r="U30" s="163">
        <v>2154.3875151586863</v>
      </c>
      <c r="V30" s="163">
        <v>1792.8341292894959</v>
      </c>
      <c r="W30" s="163">
        <v>1940.4430812611381</v>
      </c>
      <c r="X30" s="163">
        <v>1807.1449747757458</v>
      </c>
      <c r="Y30" s="163">
        <v>1860.4786221940105</v>
      </c>
      <c r="Z30" s="163">
        <v>1856.8913560309909</v>
      </c>
      <c r="AA30" s="163">
        <v>1885.7031719177721</v>
      </c>
      <c r="AB30" s="163">
        <v>1870.5900069510708</v>
      </c>
      <c r="AC30" s="163">
        <v>1792.8405496541554</v>
      </c>
      <c r="AD30" s="163">
        <v>1796.1531834681532</v>
      </c>
      <c r="AE30" s="163">
        <v>1846.5816225664937</v>
      </c>
      <c r="AF30" s="163">
        <v>1847.0671269630768</v>
      </c>
      <c r="AG30" s="163">
        <v>1719.762784160592</v>
      </c>
      <c r="AH30" s="163">
        <v>1582.9397698539647</v>
      </c>
      <c r="AI30" s="163">
        <v>1377.7500417434853</v>
      </c>
      <c r="AJ30" s="163">
        <v>1340.3633855227915</v>
      </c>
    </row>
    <row r="31" spans="2:36" s="148" customFormat="1" ht="18.75" customHeight="1">
      <c r="B31" s="18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</row>
    <row r="32" spans="2:36" s="10" customFormat="1" ht="18.75" customHeight="1">
      <c r="B32" s="151" t="s">
        <v>14</v>
      </c>
      <c r="C32" s="161">
        <f>SUMIF(C33:C40,"&lt;1E+307")</f>
        <v>14484.862076316182</v>
      </c>
      <c r="D32" s="161">
        <f t="shared" ref="D32:AF32" si="20">SUMIF(D33:D40,"&lt;1E+307")</f>
        <v>12621.869716584744</v>
      </c>
      <c r="E32" s="161">
        <f t="shared" si="20"/>
        <v>11811.783480146607</v>
      </c>
      <c r="F32" s="161">
        <f t="shared" si="20"/>
        <v>11915.558834798869</v>
      </c>
      <c r="G32" s="161">
        <f t="shared" si="20"/>
        <v>11749.963097810001</v>
      </c>
      <c r="H32" s="161">
        <f t="shared" si="20"/>
        <v>11938.104563935291</v>
      </c>
      <c r="I32" s="161">
        <f t="shared" si="20"/>
        <v>13128.176553802556</v>
      </c>
      <c r="J32" s="161">
        <f t="shared" si="20"/>
        <v>12050.409378743056</v>
      </c>
      <c r="K32" s="161">
        <f t="shared" si="20"/>
        <v>11671.798930277357</v>
      </c>
      <c r="L32" s="161">
        <f t="shared" si="20"/>
        <v>11948.50693550534</v>
      </c>
      <c r="M32" s="161">
        <f t="shared" si="20"/>
        <v>11075.315948842899</v>
      </c>
      <c r="N32" s="161">
        <f t="shared" si="20"/>
        <v>11333.915226602609</v>
      </c>
      <c r="O32" s="161">
        <f t="shared" si="20"/>
        <v>10913.101818095656</v>
      </c>
      <c r="P32" s="161">
        <f t="shared" si="20"/>
        <v>10536.748012623197</v>
      </c>
      <c r="Q32" s="161">
        <f t="shared" si="20"/>
        <v>10199.367374679783</v>
      </c>
      <c r="R32" s="161">
        <f t="shared" si="20"/>
        <v>9891.0070533789458</v>
      </c>
      <c r="S32" s="161">
        <f t="shared" si="20"/>
        <v>10179.162534580506</v>
      </c>
      <c r="T32" s="161">
        <f t="shared" si="20"/>
        <v>9500.330502179826</v>
      </c>
      <c r="U32" s="161">
        <f t="shared" si="20"/>
        <v>10085.975877087734</v>
      </c>
      <c r="V32" s="161">
        <f t="shared" si="20"/>
        <v>9574.4923784523598</v>
      </c>
      <c r="W32" s="161">
        <f t="shared" si="20"/>
        <v>10095.260423288659</v>
      </c>
      <c r="X32" s="161">
        <f t="shared" si="20"/>
        <v>10602.391766249528</v>
      </c>
      <c r="Y32" s="161">
        <f t="shared" si="20"/>
        <v>10357.557362829793</v>
      </c>
      <c r="Z32" s="161">
        <f t="shared" si="20"/>
        <v>10504.652048204196</v>
      </c>
      <c r="AA32" s="161">
        <f t="shared" si="20"/>
        <v>11168.216490461276</v>
      </c>
      <c r="AB32" s="161">
        <f t="shared" si="20"/>
        <v>10895.468399402431</v>
      </c>
      <c r="AC32" s="161">
        <f t="shared" si="20"/>
        <v>10989.267693026839</v>
      </c>
      <c r="AD32" s="161">
        <f t="shared" si="20"/>
        <v>10353.364774258151</v>
      </c>
      <c r="AE32" s="161">
        <f t="shared" si="20"/>
        <v>10370.024331575198</v>
      </c>
      <c r="AF32" s="161">
        <f t="shared" si="20"/>
        <v>10162.618657423047</v>
      </c>
      <c r="AG32" s="161">
        <f t="shared" ref="AG32" si="21">SUMIF(AG33:AG40,"&lt;1E+307")</f>
        <v>10323.089267190437</v>
      </c>
      <c r="AH32" s="161">
        <f t="shared" ref="AH32:AJ32" si="22">SUMIF(AH33:AH40,"&lt;1E+307")</f>
        <v>10398.990763744381</v>
      </c>
      <c r="AI32" s="161">
        <f t="shared" ref="AI32" si="23">SUMIF(AI33:AI40,"&lt;1E+307")</f>
        <v>10336.867185138342</v>
      </c>
      <c r="AJ32" s="161">
        <f t="shared" si="22"/>
        <v>10162.077722990902</v>
      </c>
    </row>
    <row r="33" spans="2:36" s="148" customFormat="1" ht="18.75" customHeight="1">
      <c r="B33" s="18" t="s">
        <v>17</v>
      </c>
      <c r="C33" s="164">
        <v>11294.408761931416</v>
      </c>
      <c r="D33" s="164">
        <v>9724.560295434605</v>
      </c>
      <c r="E33" s="164">
        <v>9186.4345960531955</v>
      </c>
      <c r="F33" s="164">
        <v>9612.9908179206286</v>
      </c>
      <c r="G33" s="164">
        <v>9574.5969649432391</v>
      </c>
      <c r="H33" s="164">
        <v>9810.3343104926116</v>
      </c>
      <c r="I33" s="164">
        <v>10872.46708546393</v>
      </c>
      <c r="J33" s="164">
        <v>9695.0744079952619</v>
      </c>
      <c r="K33" s="164">
        <v>9188.8544644925223</v>
      </c>
      <c r="L33" s="164">
        <v>9304.4194877981136</v>
      </c>
      <c r="M33" s="164">
        <v>8420.166517551892</v>
      </c>
      <c r="N33" s="164">
        <v>8668.9587417031398</v>
      </c>
      <c r="O33" s="164">
        <v>8361.2333905118849</v>
      </c>
      <c r="P33" s="164">
        <v>8006.24185842919</v>
      </c>
      <c r="Q33" s="164">
        <v>7772.8100146374554</v>
      </c>
      <c r="R33" s="164">
        <v>7514.8681219821174</v>
      </c>
      <c r="S33" s="164">
        <v>7823.9710682030836</v>
      </c>
      <c r="T33" s="164">
        <v>7092.7254662680079</v>
      </c>
      <c r="U33" s="164">
        <v>7585.9061404175427</v>
      </c>
      <c r="V33" s="164">
        <v>7108.5007534893984</v>
      </c>
      <c r="W33" s="164">
        <v>7578.2694334121197</v>
      </c>
      <c r="X33" s="164">
        <v>8090.9961131983819</v>
      </c>
      <c r="Y33" s="164">
        <v>7721.6526878950481</v>
      </c>
      <c r="Z33" s="164">
        <v>7767.2835759643367</v>
      </c>
      <c r="AA33" s="164">
        <v>8265.0327450150708</v>
      </c>
      <c r="AB33" s="164">
        <v>7967.511781949167</v>
      </c>
      <c r="AC33" s="164">
        <v>8066.6387181838081</v>
      </c>
      <c r="AD33" s="164">
        <v>7483.1305750906013</v>
      </c>
      <c r="AE33" s="164">
        <v>7514.6264984605605</v>
      </c>
      <c r="AF33" s="164">
        <v>7431.8150800121139</v>
      </c>
      <c r="AG33" s="164">
        <v>7694.5880834338195</v>
      </c>
      <c r="AH33" s="164">
        <v>7843.532689786708</v>
      </c>
      <c r="AI33" s="164">
        <v>7795.0627827644466</v>
      </c>
      <c r="AJ33" s="164">
        <v>7853.4782741278814</v>
      </c>
    </row>
    <row r="34" spans="2:36" s="148" customFormat="1" ht="18.75" customHeight="1">
      <c r="B34" s="89" t="s">
        <v>28</v>
      </c>
      <c r="C34" s="163" t="s">
        <v>152</v>
      </c>
      <c r="D34" s="163" t="s">
        <v>152</v>
      </c>
      <c r="E34" s="163" t="s">
        <v>152</v>
      </c>
      <c r="F34" s="163" t="s">
        <v>152</v>
      </c>
      <c r="G34" s="163" t="s">
        <v>152</v>
      </c>
      <c r="H34" s="163" t="s">
        <v>152</v>
      </c>
      <c r="I34" s="163" t="s">
        <v>152</v>
      </c>
      <c r="J34" s="163" t="s">
        <v>152</v>
      </c>
      <c r="K34" s="163" t="s">
        <v>152</v>
      </c>
      <c r="L34" s="163" t="s">
        <v>152</v>
      </c>
      <c r="M34" s="163" t="s">
        <v>152</v>
      </c>
      <c r="N34" s="163" t="s">
        <v>152</v>
      </c>
      <c r="O34" s="163" t="s">
        <v>152</v>
      </c>
      <c r="P34" s="163" t="s">
        <v>152</v>
      </c>
      <c r="Q34" s="163" t="s">
        <v>152</v>
      </c>
      <c r="R34" s="163" t="s">
        <v>152</v>
      </c>
      <c r="S34" s="163" t="s">
        <v>152</v>
      </c>
      <c r="T34" s="163" t="s">
        <v>152</v>
      </c>
      <c r="U34" s="163" t="s">
        <v>152</v>
      </c>
      <c r="V34" s="163" t="s">
        <v>152</v>
      </c>
      <c r="W34" s="163" t="s">
        <v>152</v>
      </c>
      <c r="X34" s="163" t="s">
        <v>152</v>
      </c>
      <c r="Y34" s="163" t="s">
        <v>152</v>
      </c>
      <c r="Z34" s="163" t="s">
        <v>152</v>
      </c>
      <c r="AA34" s="163" t="s">
        <v>152</v>
      </c>
      <c r="AB34" s="163" t="s">
        <v>152</v>
      </c>
      <c r="AC34" s="163" t="s">
        <v>152</v>
      </c>
      <c r="AD34" s="163" t="s">
        <v>152</v>
      </c>
      <c r="AE34" s="163" t="s">
        <v>152</v>
      </c>
      <c r="AF34" s="163" t="s">
        <v>152</v>
      </c>
      <c r="AG34" s="163" t="s">
        <v>152</v>
      </c>
      <c r="AH34" s="163" t="s">
        <v>152</v>
      </c>
      <c r="AI34" s="163" t="s">
        <v>152</v>
      </c>
      <c r="AJ34" s="163" t="s">
        <v>152</v>
      </c>
    </row>
    <row r="35" spans="2:36" s="148" customFormat="1" ht="18.75" customHeight="1">
      <c r="B35" s="18" t="s">
        <v>29</v>
      </c>
      <c r="C35" s="164" t="s">
        <v>152</v>
      </c>
      <c r="D35" s="164" t="s">
        <v>152</v>
      </c>
      <c r="E35" s="164" t="s">
        <v>152</v>
      </c>
      <c r="F35" s="164" t="s">
        <v>152</v>
      </c>
      <c r="G35" s="164" t="s">
        <v>152</v>
      </c>
      <c r="H35" s="164" t="s">
        <v>152</v>
      </c>
      <c r="I35" s="164" t="s">
        <v>152</v>
      </c>
      <c r="J35" s="164" t="s">
        <v>152</v>
      </c>
      <c r="K35" s="164" t="s">
        <v>152</v>
      </c>
      <c r="L35" s="164" t="s">
        <v>152</v>
      </c>
      <c r="M35" s="164" t="s">
        <v>152</v>
      </c>
      <c r="N35" s="164" t="s">
        <v>152</v>
      </c>
      <c r="O35" s="164" t="s">
        <v>152</v>
      </c>
      <c r="P35" s="164" t="s">
        <v>152</v>
      </c>
      <c r="Q35" s="164" t="s">
        <v>152</v>
      </c>
      <c r="R35" s="164" t="s">
        <v>152</v>
      </c>
      <c r="S35" s="164" t="s">
        <v>152</v>
      </c>
      <c r="T35" s="164" t="s">
        <v>152</v>
      </c>
      <c r="U35" s="164" t="s">
        <v>152</v>
      </c>
      <c r="V35" s="164" t="s">
        <v>152</v>
      </c>
      <c r="W35" s="164" t="s">
        <v>152</v>
      </c>
      <c r="X35" s="164" t="s">
        <v>152</v>
      </c>
      <c r="Y35" s="164" t="s">
        <v>152</v>
      </c>
      <c r="Z35" s="164" t="s">
        <v>152</v>
      </c>
      <c r="AA35" s="164" t="s">
        <v>152</v>
      </c>
      <c r="AB35" s="164" t="s">
        <v>152</v>
      </c>
      <c r="AC35" s="164" t="s">
        <v>152</v>
      </c>
      <c r="AD35" s="164" t="s">
        <v>152</v>
      </c>
      <c r="AE35" s="164" t="s">
        <v>152</v>
      </c>
      <c r="AF35" s="164" t="s">
        <v>152</v>
      </c>
      <c r="AG35" s="164" t="s">
        <v>152</v>
      </c>
      <c r="AH35" s="164" t="s">
        <v>152</v>
      </c>
      <c r="AI35" s="164" t="s">
        <v>152</v>
      </c>
      <c r="AJ35" s="164" t="s">
        <v>152</v>
      </c>
    </row>
    <row r="36" spans="2:36" s="148" customFormat="1" ht="18.75" customHeight="1">
      <c r="B36" s="89" t="s">
        <v>30</v>
      </c>
      <c r="C36" s="163" t="s">
        <v>152</v>
      </c>
      <c r="D36" s="163" t="s">
        <v>152</v>
      </c>
      <c r="E36" s="163" t="s">
        <v>152</v>
      </c>
      <c r="F36" s="163" t="s">
        <v>152</v>
      </c>
      <c r="G36" s="163" t="s">
        <v>152</v>
      </c>
      <c r="H36" s="163" t="s">
        <v>152</v>
      </c>
      <c r="I36" s="163" t="s">
        <v>152</v>
      </c>
      <c r="J36" s="163" t="s">
        <v>152</v>
      </c>
      <c r="K36" s="163" t="s">
        <v>152</v>
      </c>
      <c r="L36" s="163" t="s">
        <v>152</v>
      </c>
      <c r="M36" s="163" t="s">
        <v>152</v>
      </c>
      <c r="N36" s="163" t="s">
        <v>152</v>
      </c>
      <c r="O36" s="163" t="s">
        <v>152</v>
      </c>
      <c r="P36" s="163" t="s">
        <v>152</v>
      </c>
      <c r="Q36" s="163" t="s">
        <v>152</v>
      </c>
      <c r="R36" s="163" t="s">
        <v>152</v>
      </c>
      <c r="S36" s="163" t="s">
        <v>152</v>
      </c>
      <c r="T36" s="163" t="s">
        <v>152</v>
      </c>
      <c r="U36" s="163" t="s">
        <v>152</v>
      </c>
      <c r="V36" s="163" t="s">
        <v>152</v>
      </c>
      <c r="W36" s="163" t="s">
        <v>152</v>
      </c>
      <c r="X36" s="163" t="s">
        <v>152</v>
      </c>
      <c r="Y36" s="163" t="s">
        <v>152</v>
      </c>
      <c r="Z36" s="163" t="s">
        <v>152</v>
      </c>
      <c r="AA36" s="163" t="s">
        <v>152</v>
      </c>
      <c r="AB36" s="163" t="s">
        <v>152</v>
      </c>
      <c r="AC36" s="163" t="s">
        <v>152</v>
      </c>
      <c r="AD36" s="163" t="s">
        <v>152</v>
      </c>
      <c r="AE36" s="163" t="s">
        <v>152</v>
      </c>
      <c r="AF36" s="163" t="s">
        <v>152</v>
      </c>
      <c r="AG36" s="163" t="s">
        <v>152</v>
      </c>
      <c r="AH36" s="163" t="s">
        <v>152</v>
      </c>
      <c r="AI36" s="163" t="s">
        <v>152</v>
      </c>
      <c r="AJ36" s="163" t="s">
        <v>152</v>
      </c>
    </row>
    <row r="37" spans="2:36" s="148" customFormat="1" ht="18.75" customHeight="1">
      <c r="B37" s="18" t="s">
        <v>31</v>
      </c>
      <c r="C37" s="164">
        <v>2200.0091744912079</v>
      </c>
      <c r="D37" s="164">
        <v>1986.5760969281375</v>
      </c>
      <c r="E37" s="164">
        <v>1748.9646669044753</v>
      </c>
      <c r="F37" s="164">
        <v>1465.2322744998539</v>
      </c>
      <c r="G37" s="164">
        <v>1324.707694960272</v>
      </c>
      <c r="H37" s="164">
        <v>1279.7427269523798</v>
      </c>
      <c r="I37" s="164">
        <v>1380.3173560000023</v>
      </c>
      <c r="J37" s="164">
        <v>1480.0880652380952</v>
      </c>
      <c r="K37" s="164">
        <v>1588.2379417142879</v>
      </c>
      <c r="L37" s="164">
        <v>1714.9480239047596</v>
      </c>
      <c r="M37" s="164">
        <v>1695.3908955238105</v>
      </c>
      <c r="N37" s="164">
        <v>1694.2857412380947</v>
      </c>
      <c r="O37" s="164">
        <v>1592.1183268571426</v>
      </c>
      <c r="P37" s="164">
        <v>1568.2396798095269</v>
      </c>
      <c r="Q37" s="164">
        <v>1482.4714666666662</v>
      </c>
      <c r="R37" s="164">
        <v>1427.5129534285752</v>
      </c>
      <c r="S37" s="164">
        <v>1438.4972359999995</v>
      </c>
      <c r="T37" s="164">
        <v>1477.1324155238115</v>
      </c>
      <c r="U37" s="164">
        <v>1544.7135041904749</v>
      </c>
      <c r="V37" s="164">
        <v>1521.9677555238104</v>
      </c>
      <c r="W37" s="164">
        <v>1549.0008411428555</v>
      </c>
      <c r="X37" s="164">
        <v>1593.2639129523798</v>
      </c>
      <c r="Y37" s="164">
        <v>1692.084612952382</v>
      </c>
      <c r="Z37" s="164">
        <v>1824.5301506666683</v>
      </c>
      <c r="AA37" s="164">
        <v>1917.2560062857117</v>
      </c>
      <c r="AB37" s="164">
        <v>1905.7889651428588</v>
      </c>
      <c r="AC37" s="164">
        <v>1881.7710979047597</v>
      </c>
      <c r="AD37" s="164">
        <v>1937.6313817142861</v>
      </c>
      <c r="AE37" s="164">
        <v>2047.438471047619</v>
      </c>
      <c r="AF37" s="164">
        <v>2038.8381472380941</v>
      </c>
      <c r="AG37" s="164">
        <v>2009.7765736190502</v>
      </c>
      <c r="AH37" s="164">
        <v>1982.6148498095249</v>
      </c>
      <c r="AI37" s="164">
        <v>2005.3561513333332</v>
      </c>
      <c r="AJ37" s="164">
        <v>1804.8834980760275</v>
      </c>
    </row>
    <row r="38" spans="2:36" s="148" customFormat="1" ht="18.75" customHeight="1">
      <c r="B38" s="89" t="s">
        <v>32</v>
      </c>
      <c r="C38" s="163">
        <v>479.99756148037579</v>
      </c>
      <c r="D38" s="163">
        <v>437.08767832455567</v>
      </c>
      <c r="E38" s="163">
        <v>427.55946736164475</v>
      </c>
      <c r="F38" s="163">
        <v>422.13570398268251</v>
      </c>
      <c r="G38" s="163">
        <v>448.57249937053803</v>
      </c>
      <c r="H38" s="163">
        <v>458.5329047619046</v>
      </c>
      <c r="I38" s="163">
        <v>484.7694761904753</v>
      </c>
      <c r="J38" s="163">
        <v>497.80342857142819</v>
      </c>
      <c r="K38" s="163">
        <v>524.10390476190457</v>
      </c>
      <c r="L38" s="163">
        <v>551.55649999999957</v>
      </c>
      <c r="M38" s="163">
        <v>593.13021428571426</v>
      </c>
      <c r="N38" s="163">
        <v>621.65452380952263</v>
      </c>
      <c r="O38" s="163">
        <v>639.95328571428411</v>
      </c>
      <c r="P38" s="163">
        <v>650.10104761904688</v>
      </c>
      <c r="Q38" s="163">
        <v>634.30897619047516</v>
      </c>
      <c r="R38" s="163">
        <v>641.09414285714263</v>
      </c>
      <c r="S38" s="163">
        <v>630.93302380952332</v>
      </c>
      <c r="T38" s="163">
        <v>647.56030952380854</v>
      </c>
      <c r="U38" s="163">
        <v>694.62878571428496</v>
      </c>
      <c r="V38" s="163">
        <v>676.75535714285559</v>
      </c>
      <c r="W38" s="163">
        <v>710.75347619047432</v>
      </c>
      <c r="X38" s="163">
        <v>654.02883333333284</v>
      </c>
      <c r="Y38" s="163">
        <v>689.90585714285726</v>
      </c>
      <c r="Z38" s="163">
        <v>672.55047619047537</v>
      </c>
      <c r="AA38" s="163">
        <v>749.70499999999959</v>
      </c>
      <c r="AB38" s="163">
        <v>791.49504761904825</v>
      </c>
      <c r="AC38" s="163">
        <v>815.14216666666607</v>
      </c>
      <c r="AD38" s="163">
        <v>719.56657142857102</v>
      </c>
      <c r="AE38" s="163">
        <v>605.250642857142</v>
      </c>
      <c r="AF38" s="163">
        <v>497.74816666666629</v>
      </c>
      <c r="AG38" s="163">
        <v>433.26538095238107</v>
      </c>
      <c r="AH38" s="163">
        <v>397.29616666666635</v>
      </c>
      <c r="AI38" s="163">
        <v>371.73426190476152</v>
      </c>
      <c r="AJ38" s="163">
        <v>360.08369032299225</v>
      </c>
    </row>
    <row r="39" spans="2:36" s="148" customFormat="1" ht="18.75" customHeight="1">
      <c r="B39" s="18" t="s">
        <v>33</v>
      </c>
      <c r="C39" s="164">
        <v>510.44657841318241</v>
      </c>
      <c r="D39" s="164">
        <v>473.64564589744595</v>
      </c>
      <c r="E39" s="164">
        <v>448.82474982729116</v>
      </c>
      <c r="F39" s="164">
        <v>415.20003839570381</v>
      </c>
      <c r="G39" s="164">
        <v>402.08593853595335</v>
      </c>
      <c r="H39" s="164">
        <v>389.49462172839463</v>
      </c>
      <c r="I39" s="164">
        <v>390.62263614814833</v>
      </c>
      <c r="J39" s="164">
        <v>377.44347693827194</v>
      </c>
      <c r="K39" s="164">
        <v>370.60261930864215</v>
      </c>
      <c r="L39" s="164">
        <v>377.582923802469</v>
      </c>
      <c r="M39" s="164">
        <v>366.62832148148141</v>
      </c>
      <c r="N39" s="164">
        <v>349.01621985185164</v>
      </c>
      <c r="O39" s="164">
        <v>319.79681501234541</v>
      </c>
      <c r="P39" s="164">
        <v>312.16542676543173</v>
      </c>
      <c r="Q39" s="164">
        <v>309.77691718518508</v>
      </c>
      <c r="R39" s="164">
        <v>307.53183511111115</v>
      </c>
      <c r="S39" s="164">
        <v>285.76120656790124</v>
      </c>
      <c r="T39" s="164">
        <v>282.91231086419754</v>
      </c>
      <c r="U39" s="164">
        <v>260.72744676543226</v>
      </c>
      <c r="V39" s="164">
        <v>267.26851229629631</v>
      </c>
      <c r="W39" s="164">
        <v>257.23667254320952</v>
      </c>
      <c r="X39" s="164">
        <v>264.10290676543184</v>
      </c>
      <c r="Y39" s="164">
        <v>253.91420483950571</v>
      </c>
      <c r="Z39" s="164">
        <v>240.28784538271614</v>
      </c>
      <c r="AA39" s="164">
        <v>236.22273916049335</v>
      </c>
      <c r="AB39" s="164">
        <v>230.6726046913578</v>
      </c>
      <c r="AC39" s="164">
        <v>225.71571027160451</v>
      </c>
      <c r="AD39" s="164">
        <v>213.03624602469176</v>
      </c>
      <c r="AE39" s="164">
        <v>202.70871920987645</v>
      </c>
      <c r="AF39" s="164">
        <v>194.21726350617271</v>
      </c>
      <c r="AG39" s="164">
        <v>185.45922918518511</v>
      </c>
      <c r="AH39" s="164">
        <v>175.5470574814814</v>
      </c>
      <c r="AI39" s="164">
        <v>164.71398913580248</v>
      </c>
      <c r="AJ39" s="164">
        <v>143.63226046399998</v>
      </c>
    </row>
    <row r="40" spans="2:36" s="148" customFormat="1" ht="18.75" customHeight="1">
      <c r="B40" s="89" t="s">
        <v>34</v>
      </c>
      <c r="C40" s="163" t="s">
        <v>152</v>
      </c>
      <c r="D40" s="163" t="s">
        <v>152</v>
      </c>
      <c r="E40" s="163" t="s">
        <v>152</v>
      </c>
      <c r="F40" s="163" t="s">
        <v>152</v>
      </c>
      <c r="G40" s="163" t="s">
        <v>152</v>
      </c>
      <c r="H40" s="163" t="s">
        <v>152</v>
      </c>
      <c r="I40" s="163" t="s">
        <v>152</v>
      </c>
      <c r="J40" s="163" t="s">
        <v>152</v>
      </c>
      <c r="K40" s="163" t="s">
        <v>152</v>
      </c>
      <c r="L40" s="163" t="s">
        <v>152</v>
      </c>
      <c r="M40" s="163" t="s">
        <v>152</v>
      </c>
      <c r="N40" s="163" t="s">
        <v>152</v>
      </c>
      <c r="O40" s="163" t="s">
        <v>152</v>
      </c>
      <c r="P40" s="163" t="s">
        <v>152</v>
      </c>
      <c r="Q40" s="163" t="s">
        <v>152</v>
      </c>
      <c r="R40" s="163" t="s">
        <v>152</v>
      </c>
      <c r="S40" s="163" t="s">
        <v>152</v>
      </c>
      <c r="T40" s="163" t="s">
        <v>152</v>
      </c>
      <c r="U40" s="163" t="s">
        <v>152</v>
      </c>
      <c r="V40" s="163" t="s">
        <v>152</v>
      </c>
      <c r="W40" s="163" t="s">
        <v>152</v>
      </c>
      <c r="X40" s="163" t="s">
        <v>152</v>
      </c>
      <c r="Y40" s="163" t="s">
        <v>152</v>
      </c>
      <c r="Z40" s="163" t="s">
        <v>152</v>
      </c>
      <c r="AA40" s="163" t="s">
        <v>152</v>
      </c>
      <c r="AB40" s="163" t="s">
        <v>152</v>
      </c>
      <c r="AC40" s="163" t="s">
        <v>152</v>
      </c>
      <c r="AD40" s="163" t="s">
        <v>152</v>
      </c>
      <c r="AE40" s="163" t="s">
        <v>152</v>
      </c>
      <c r="AF40" s="163" t="s">
        <v>152</v>
      </c>
      <c r="AG40" s="163" t="s">
        <v>152</v>
      </c>
      <c r="AH40" s="163" t="s">
        <v>152</v>
      </c>
      <c r="AI40" s="163" t="s">
        <v>152</v>
      </c>
      <c r="AJ40" s="163" t="s">
        <v>152</v>
      </c>
    </row>
    <row r="41" spans="2:36" s="148" customFormat="1" ht="18.75" customHeight="1">
      <c r="B41" s="18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</row>
    <row r="42" spans="2:36" s="10" customFormat="1" ht="18.75" customHeight="1">
      <c r="B42" s="151" t="s">
        <v>15</v>
      </c>
      <c r="C42" s="161">
        <f>SUMIF(C43:C46,"&lt;1E+307")</f>
        <v>0</v>
      </c>
      <c r="D42" s="161">
        <f t="shared" ref="D42:AD42" si="24">SUMIF(D43:D46,"&lt;1E+307")</f>
        <v>0</v>
      </c>
      <c r="E42" s="161">
        <f t="shared" si="24"/>
        <v>0</v>
      </c>
      <c r="F42" s="161">
        <f t="shared" si="24"/>
        <v>0</v>
      </c>
      <c r="G42" s="161">
        <f t="shared" si="24"/>
        <v>0</v>
      </c>
      <c r="H42" s="161">
        <f t="shared" si="24"/>
        <v>0</v>
      </c>
      <c r="I42" s="161">
        <f t="shared" si="24"/>
        <v>0</v>
      </c>
      <c r="J42" s="161">
        <f t="shared" si="24"/>
        <v>0</v>
      </c>
      <c r="K42" s="161">
        <f t="shared" si="24"/>
        <v>0</v>
      </c>
      <c r="L42" s="161">
        <f t="shared" si="24"/>
        <v>0</v>
      </c>
      <c r="M42" s="161">
        <f t="shared" si="24"/>
        <v>0</v>
      </c>
      <c r="N42" s="161">
        <f t="shared" si="24"/>
        <v>0</v>
      </c>
      <c r="O42" s="161">
        <f t="shared" si="24"/>
        <v>0</v>
      </c>
      <c r="P42" s="161">
        <f t="shared" si="24"/>
        <v>0</v>
      </c>
      <c r="Q42" s="161">
        <f t="shared" si="24"/>
        <v>0</v>
      </c>
      <c r="R42" s="161">
        <f t="shared" si="24"/>
        <v>0</v>
      </c>
      <c r="S42" s="161">
        <f t="shared" si="24"/>
        <v>0</v>
      </c>
      <c r="T42" s="161">
        <f t="shared" si="24"/>
        <v>0</v>
      </c>
      <c r="U42" s="161">
        <f t="shared" si="24"/>
        <v>0</v>
      </c>
      <c r="V42" s="161">
        <f t="shared" si="24"/>
        <v>0</v>
      </c>
      <c r="W42" s="161">
        <f t="shared" si="24"/>
        <v>0</v>
      </c>
      <c r="X42" s="161">
        <f t="shared" si="24"/>
        <v>0</v>
      </c>
      <c r="Y42" s="161">
        <f t="shared" si="24"/>
        <v>0</v>
      </c>
      <c r="Z42" s="161">
        <f t="shared" si="24"/>
        <v>0</v>
      </c>
      <c r="AA42" s="161">
        <f t="shared" si="24"/>
        <v>0</v>
      </c>
      <c r="AB42" s="161">
        <f t="shared" si="24"/>
        <v>0</v>
      </c>
      <c r="AC42" s="161">
        <f t="shared" si="24"/>
        <v>0</v>
      </c>
      <c r="AD42" s="161">
        <f t="shared" si="24"/>
        <v>0</v>
      </c>
      <c r="AE42" s="161">
        <f t="shared" ref="AE42:AF42" si="25">SUMIF(AE43:AE46,"&lt;1E+307")</f>
        <v>0</v>
      </c>
      <c r="AF42" s="161">
        <f t="shared" si="25"/>
        <v>0</v>
      </c>
      <c r="AG42" s="161">
        <f t="shared" ref="AG42" si="26">SUMIF(AG43:AG46,"&lt;1E+307")</f>
        <v>0</v>
      </c>
      <c r="AH42" s="161">
        <f t="shared" ref="AH42:AJ42" si="27">SUMIF(AH43:AH46,"&lt;1E+307")</f>
        <v>0</v>
      </c>
      <c r="AI42" s="161">
        <f t="shared" ref="AI42" si="28">SUMIF(AI43:AI46,"&lt;1E+307")</f>
        <v>0</v>
      </c>
      <c r="AJ42" s="161">
        <f t="shared" si="27"/>
        <v>0</v>
      </c>
    </row>
    <row r="43" spans="2:36" s="148" customFormat="1" ht="18.75" customHeight="1">
      <c r="B43" s="18" t="s">
        <v>18</v>
      </c>
      <c r="C43" s="164" t="s">
        <v>152</v>
      </c>
      <c r="D43" s="164" t="s">
        <v>152</v>
      </c>
      <c r="E43" s="164" t="s">
        <v>152</v>
      </c>
      <c r="F43" s="164" t="s">
        <v>152</v>
      </c>
      <c r="G43" s="164" t="s">
        <v>152</v>
      </c>
      <c r="H43" s="164" t="s">
        <v>152</v>
      </c>
      <c r="I43" s="164" t="s">
        <v>152</v>
      </c>
      <c r="J43" s="164" t="s">
        <v>152</v>
      </c>
      <c r="K43" s="164" t="s">
        <v>152</v>
      </c>
      <c r="L43" s="164" t="s">
        <v>152</v>
      </c>
      <c r="M43" s="164" t="s">
        <v>152</v>
      </c>
      <c r="N43" s="164" t="s">
        <v>152</v>
      </c>
      <c r="O43" s="164" t="s">
        <v>152</v>
      </c>
      <c r="P43" s="164" t="s">
        <v>152</v>
      </c>
      <c r="Q43" s="164" t="s">
        <v>152</v>
      </c>
      <c r="R43" s="164" t="s">
        <v>152</v>
      </c>
      <c r="S43" s="164" t="s">
        <v>152</v>
      </c>
      <c r="T43" s="164" t="s">
        <v>152</v>
      </c>
      <c r="U43" s="164" t="s">
        <v>152</v>
      </c>
      <c r="V43" s="164" t="s">
        <v>152</v>
      </c>
      <c r="W43" s="164" t="s">
        <v>152</v>
      </c>
      <c r="X43" s="164" t="s">
        <v>152</v>
      </c>
      <c r="Y43" s="164" t="s">
        <v>152</v>
      </c>
      <c r="Z43" s="164" t="s">
        <v>152</v>
      </c>
      <c r="AA43" s="164" t="s">
        <v>152</v>
      </c>
      <c r="AB43" s="164" t="s">
        <v>152</v>
      </c>
      <c r="AC43" s="164" t="s">
        <v>152</v>
      </c>
      <c r="AD43" s="164" t="s">
        <v>152</v>
      </c>
      <c r="AE43" s="164" t="s">
        <v>152</v>
      </c>
      <c r="AF43" s="164" t="s">
        <v>152</v>
      </c>
      <c r="AG43" s="164" t="s">
        <v>152</v>
      </c>
      <c r="AH43" s="164" t="s">
        <v>152</v>
      </c>
      <c r="AI43" s="164" t="s">
        <v>152</v>
      </c>
      <c r="AJ43" s="164" t="s">
        <v>152</v>
      </c>
    </row>
    <row r="44" spans="2:36" s="148" customFormat="1" ht="18.75" customHeight="1">
      <c r="B44" s="89" t="s">
        <v>70</v>
      </c>
      <c r="C44" s="163" t="s">
        <v>152</v>
      </c>
      <c r="D44" s="163" t="s">
        <v>152</v>
      </c>
      <c r="E44" s="163" t="s">
        <v>152</v>
      </c>
      <c r="F44" s="163" t="s">
        <v>152</v>
      </c>
      <c r="G44" s="163" t="s">
        <v>152</v>
      </c>
      <c r="H44" s="163" t="s">
        <v>152</v>
      </c>
      <c r="I44" s="163" t="s">
        <v>152</v>
      </c>
      <c r="J44" s="163" t="s">
        <v>152</v>
      </c>
      <c r="K44" s="163" t="s">
        <v>152</v>
      </c>
      <c r="L44" s="163" t="s">
        <v>152</v>
      </c>
      <c r="M44" s="163" t="s">
        <v>152</v>
      </c>
      <c r="N44" s="163" t="s">
        <v>152</v>
      </c>
      <c r="O44" s="163" t="s">
        <v>152</v>
      </c>
      <c r="P44" s="163" t="s">
        <v>152</v>
      </c>
      <c r="Q44" s="163" t="s">
        <v>152</v>
      </c>
      <c r="R44" s="163" t="s">
        <v>152</v>
      </c>
      <c r="S44" s="163" t="s">
        <v>152</v>
      </c>
      <c r="T44" s="163" t="s">
        <v>152</v>
      </c>
      <c r="U44" s="163" t="s">
        <v>152</v>
      </c>
      <c r="V44" s="163" t="s">
        <v>152</v>
      </c>
      <c r="W44" s="163" t="s">
        <v>152</v>
      </c>
      <c r="X44" s="163" t="s">
        <v>152</v>
      </c>
      <c r="Y44" s="163" t="s">
        <v>152</v>
      </c>
      <c r="Z44" s="163" t="s">
        <v>152</v>
      </c>
      <c r="AA44" s="163" t="s">
        <v>152</v>
      </c>
      <c r="AB44" s="163" t="s">
        <v>152</v>
      </c>
      <c r="AC44" s="163" t="s">
        <v>152</v>
      </c>
      <c r="AD44" s="163" t="s">
        <v>152</v>
      </c>
      <c r="AE44" s="163" t="s">
        <v>152</v>
      </c>
      <c r="AF44" s="163" t="s">
        <v>152</v>
      </c>
      <c r="AG44" s="163" t="s">
        <v>152</v>
      </c>
      <c r="AH44" s="163" t="s">
        <v>152</v>
      </c>
      <c r="AI44" s="163" t="s">
        <v>152</v>
      </c>
      <c r="AJ44" s="163" t="s">
        <v>152</v>
      </c>
    </row>
    <row r="45" spans="2:36" s="148" customFormat="1" ht="18.75" customHeight="1">
      <c r="B45" s="18" t="s">
        <v>19</v>
      </c>
      <c r="C45" s="164" t="s">
        <v>152</v>
      </c>
      <c r="D45" s="164" t="s">
        <v>152</v>
      </c>
      <c r="E45" s="164" t="s">
        <v>152</v>
      </c>
      <c r="F45" s="164" t="s">
        <v>152</v>
      </c>
      <c r="G45" s="164" t="s">
        <v>152</v>
      </c>
      <c r="H45" s="164" t="s">
        <v>152</v>
      </c>
      <c r="I45" s="164" t="s">
        <v>152</v>
      </c>
      <c r="J45" s="164" t="s">
        <v>152</v>
      </c>
      <c r="K45" s="164" t="s">
        <v>152</v>
      </c>
      <c r="L45" s="164" t="s">
        <v>152</v>
      </c>
      <c r="M45" s="164" t="s">
        <v>152</v>
      </c>
      <c r="N45" s="164" t="s">
        <v>152</v>
      </c>
      <c r="O45" s="164" t="s">
        <v>152</v>
      </c>
      <c r="P45" s="164" t="s">
        <v>152</v>
      </c>
      <c r="Q45" s="164" t="s">
        <v>152</v>
      </c>
      <c r="R45" s="164" t="s">
        <v>152</v>
      </c>
      <c r="S45" s="164" t="s">
        <v>152</v>
      </c>
      <c r="T45" s="164" t="s">
        <v>152</v>
      </c>
      <c r="U45" s="164" t="s">
        <v>152</v>
      </c>
      <c r="V45" s="164" t="s">
        <v>152</v>
      </c>
      <c r="W45" s="164" t="s">
        <v>152</v>
      </c>
      <c r="X45" s="164" t="s">
        <v>152</v>
      </c>
      <c r="Y45" s="164" t="s">
        <v>152</v>
      </c>
      <c r="Z45" s="164" t="s">
        <v>152</v>
      </c>
      <c r="AA45" s="164" t="s">
        <v>152</v>
      </c>
      <c r="AB45" s="164" t="s">
        <v>152</v>
      </c>
      <c r="AC45" s="164" t="s">
        <v>152</v>
      </c>
      <c r="AD45" s="164" t="s">
        <v>152</v>
      </c>
      <c r="AE45" s="164" t="s">
        <v>152</v>
      </c>
      <c r="AF45" s="164" t="s">
        <v>152</v>
      </c>
      <c r="AG45" s="164" t="s">
        <v>152</v>
      </c>
      <c r="AH45" s="164" t="s">
        <v>152</v>
      </c>
      <c r="AI45" s="164" t="s">
        <v>152</v>
      </c>
      <c r="AJ45" s="164" t="s">
        <v>152</v>
      </c>
    </row>
    <row r="46" spans="2:36" s="148" customFormat="1" ht="18.75" customHeight="1">
      <c r="B46" s="89" t="s">
        <v>27</v>
      </c>
      <c r="C46" s="163" t="s">
        <v>152</v>
      </c>
      <c r="D46" s="163" t="s">
        <v>152</v>
      </c>
      <c r="E46" s="163" t="s">
        <v>152</v>
      </c>
      <c r="F46" s="163" t="s">
        <v>152</v>
      </c>
      <c r="G46" s="163" t="s">
        <v>152</v>
      </c>
      <c r="H46" s="163" t="s">
        <v>152</v>
      </c>
      <c r="I46" s="163" t="s">
        <v>152</v>
      </c>
      <c r="J46" s="163" t="s">
        <v>152</v>
      </c>
      <c r="K46" s="163" t="s">
        <v>152</v>
      </c>
      <c r="L46" s="163" t="s">
        <v>152</v>
      </c>
      <c r="M46" s="163" t="s">
        <v>152</v>
      </c>
      <c r="N46" s="163" t="s">
        <v>152</v>
      </c>
      <c r="O46" s="163" t="s">
        <v>152</v>
      </c>
      <c r="P46" s="163" t="s">
        <v>152</v>
      </c>
      <c r="Q46" s="163" t="s">
        <v>152</v>
      </c>
      <c r="R46" s="163" t="s">
        <v>152</v>
      </c>
      <c r="S46" s="163" t="s">
        <v>152</v>
      </c>
      <c r="T46" s="163" t="s">
        <v>152</v>
      </c>
      <c r="U46" s="163" t="s">
        <v>152</v>
      </c>
      <c r="V46" s="163" t="s">
        <v>152</v>
      </c>
      <c r="W46" s="163" t="s">
        <v>152</v>
      </c>
      <c r="X46" s="163" t="s">
        <v>152</v>
      </c>
      <c r="Y46" s="163" t="s">
        <v>152</v>
      </c>
      <c r="Z46" s="163" t="s">
        <v>152</v>
      </c>
      <c r="AA46" s="163" t="s">
        <v>152</v>
      </c>
      <c r="AB46" s="163" t="s">
        <v>152</v>
      </c>
      <c r="AC46" s="163" t="s">
        <v>152</v>
      </c>
      <c r="AD46" s="163" t="s">
        <v>152</v>
      </c>
      <c r="AE46" s="163" t="s">
        <v>152</v>
      </c>
      <c r="AF46" s="163" t="s">
        <v>152</v>
      </c>
      <c r="AG46" s="163" t="s">
        <v>152</v>
      </c>
      <c r="AH46" s="163" t="s">
        <v>152</v>
      </c>
      <c r="AI46" s="163" t="s">
        <v>152</v>
      </c>
      <c r="AJ46" s="163" t="s">
        <v>152</v>
      </c>
    </row>
    <row r="47" spans="2:36" s="148" customFormat="1" ht="18.75" customHeight="1">
      <c r="B47" s="18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</row>
    <row r="48" spans="2:36" s="10" customFormat="1" ht="18.75" customHeight="1">
      <c r="B48" s="151" t="s">
        <v>122</v>
      </c>
      <c r="C48" s="161">
        <f>SUMIF(C49:C54,"&lt;1E+307")</f>
        <v>25737.740611160618</v>
      </c>
      <c r="D48" s="161">
        <f t="shared" ref="D48:AI48" si="29">SUMIF(D49:D54,"&lt;1E+307")</f>
        <v>-32466.420563703621</v>
      </c>
      <c r="E48" s="161">
        <f t="shared" si="29"/>
        <v>-38448.580276419045</v>
      </c>
      <c r="F48" s="161">
        <f t="shared" si="29"/>
        <v>-37927.355309980856</v>
      </c>
      <c r="G48" s="161">
        <f t="shared" si="29"/>
        <v>-32417.847394142369</v>
      </c>
      <c r="H48" s="161">
        <f t="shared" si="29"/>
        <v>-25816.698527054454</v>
      </c>
      <c r="I48" s="161">
        <f t="shared" si="29"/>
        <v>-29306.887601986225</v>
      </c>
      <c r="J48" s="161">
        <f t="shared" si="29"/>
        <v>-28628.57710202489</v>
      </c>
      <c r="K48" s="161">
        <f t="shared" si="29"/>
        <v>-27922.057523263178</v>
      </c>
      <c r="L48" s="161">
        <f t="shared" si="29"/>
        <v>-31182.162725399317</v>
      </c>
      <c r="M48" s="161">
        <f t="shared" si="29"/>
        <v>-10977.58601889316</v>
      </c>
      <c r="N48" s="161">
        <f t="shared" si="29"/>
        <v>-20461.804363679734</v>
      </c>
      <c r="O48" s="161">
        <f t="shared" si="29"/>
        <v>12418.284844750022</v>
      </c>
      <c r="P48" s="161">
        <f t="shared" si="29"/>
        <v>8454.2322033951659</v>
      </c>
      <c r="Q48" s="161">
        <f t="shared" si="29"/>
        <v>5018.6505065955116</v>
      </c>
      <c r="R48" s="161">
        <f t="shared" si="29"/>
        <v>1381.1666170882745</v>
      </c>
      <c r="S48" s="161">
        <f t="shared" si="29"/>
        <v>-5212.3275892684851</v>
      </c>
      <c r="T48" s="161">
        <f t="shared" si="29"/>
        <v>-1551.2465119826793</v>
      </c>
      <c r="U48" s="161">
        <f t="shared" si="29"/>
        <v>-13443.382776779084</v>
      </c>
      <c r="V48" s="161">
        <f t="shared" si="29"/>
        <v>-17997.659531543159</v>
      </c>
      <c r="W48" s="161">
        <f t="shared" si="29"/>
        <v>-8581.2673017236393</v>
      </c>
      <c r="X48" s="161">
        <f t="shared" si="29"/>
        <v>-15857.94066087305</v>
      </c>
      <c r="Y48" s="161">
        <f t="shared" si="29"/>
        <v>-23318.771348498878</v>
      </c>
      <c r="Z48" s="161">
        <f t="shared" si="29"/>
        <v>-21486.580631779583</v>
      </c>
      <c r="AA48" s="161">
        <f t="shared" si="29"/>
        <v>-13685.098733495395</v>
      </c>
      <c r="AB48" s="161">
        <f t="shared" si="29"/>
        <v>-15413.54511835582</v>
      </c>
      <c r="AC48" s="161">
        <f t="shared" si="29"/>
        <v>-17326.996920778958</v>
      </c>
      <c r="AD48" s="161">
        <f t="shared" si="29"/>
        <v>-13720.701872742738</v>
      </c>
      <c r="AE48" s="161">
        <f t="shared" si="29"/>
        <v>-6946.3177788171206</v>
      </c>
      <c r="AF48" s="161">
        <f t="shared" si="29"/>
        <v>-10070.470698832351</v>
      </c>
      <c r="AG48" s="161">
        <f t="shared" si="29"/>
        <v>-1812.5380712066199</v>
      </c>
      <c r="AH48" s="161">
        <f t="shared" si="29"/>
        <v>-4969.5486649203031</v>
      </c>
      <c r="AI48" s="161">
        <f t="shared" si="29"/>
        <v>-3252.0793991809214</v>
      </c>
      <c r="AJ48" s="161">
        <f t="shared" ref="AJ48" si="30">SUMIF(AJ49:AJ54,"&lt;1E+307")</f>
        <v>-4032.3915418520046</v>
      </c>
    </row>
    <row r="49" spans="2:36" s="148" customFormat="1" ht="18.75" customHeight="1">
      <c r="B49" s="18" t="s">
        <v>123</v>
      </c>
      <c r="C49" s="164">
        <v>-20122.661212698382</v>
      </c>
      <c r="D49" s="164">
        <v>-80963.279326949501</v>
      </c>
      <c r="E49" s="164">
        <v>-86362.723267808251</v>
      </c>
      <c r="F49" s="164">
        <v>-86072.22969132915</v>
      </c>
      <c r="G49" s="164">
        <v>-77448.662809254325</v>
      </c>
      <c r="H49" s="164">
        <v>-70910.181710038654</v>
      </c>
      <c r="I49" s="164">
        <v>-74319.712428308485</v>
      </c>
      <c r="J49" s="164">
        <v>-72573.135558426773</v>
      </c>
      <c r="K49" s="164">
        <v>-71510.314755028361</v>
      </c>
      <c r="L49" s="164">
        <v>-73543.920789685042</v>
      </c>
      <c r="M49" s="164">
        <v>-51603.793794858815</v>
      </c>
      <c r="N49" s="164">
        <v>-71130.660371464532</v>
      </c>
      <c r="O49" s="164">
        <v>-35309.441895969314</v>
      </c>
      <c r="P49" s="164">
        <v>-36571.571760854844</v>
      </c>
      <c r="Q49" s="164">
        <v>-35569.965655007625</v>
      </c>
      <c r="R49" s="164">
        <v>-34808.015772539911</v>
      </c>
      <c r="S49" s="164">
        <v>-33397.193440271483</v>
      </c>
      <c r="T49" s="164">
        <v>-29117.664862320922</v>
      </c>
      <c r="U49" s="164">
        <v>-50008.571041229974</v>
      </c>
      <c r="V49" s="164">
        <v>-53362.025495922782</v>
      </c>
      <c r="W49" s="164">
        <v>-43875.228789342276</v>
      </c>
      <c r="X49" s="164">
        <v>-48913.503343494966</v>
      </c>
      <c r="Y49" s="164">
        <v>-56402.181157133993</v>
      </c>
      <c r="Z49" s="164">
        <v>-60627.315874189437</v>
      </c>
      <c r="AA49" s="164">
        <v>-52526.90484318688</v>
      </c>
      <c r="AB49" s="164">
        <v>-54673.216795524233</v>
      </c>
      <c r="AC49" s="164">
        <v>-57030.995473048286</v>
      </c>
      <c r="AD49" s="164">
        <v>-52832.775075023521</v>
      </c>
      <c r="AE49" s="164">
        <v>-44758.644430896071</v>
      </c>
      <c r="AF49" s="164">
        <v>-46319.166980578164</v>
      </c>
      <c r="AG49" s="164">
        <v>-35896.033946618496</v>
      </c>
      <c r="AH49" s="164">
        <v>-39148.878583235353</v>
      </c>
      <c r="AI49" s="164">
        <v>-40237.536871612974</v>
      </c>
      <c r="AJ49" s="164">
        <v>-38177.216563114991</v>
      </c>
    </row>
    <row r="50" spans="2:36" s="148" customFormat="1" ht="18.75" customHeight="1">
      <c r="B50" s="89" t="s">
        <v>124</v>
      </c>
      <c r="C50" s="163">
        <v>14371.989755546181</v>
      </c>
      <c r="D50" s="163">
        <v>14331.801168654183</v>
      </c>
      <c r="E50" s="163">
        <v>14323.958926498828</v>
      </c>
      <c r="F50" s="163">
        <v>14261.609094558296</v>
      </c>
      <c r="G50" s="163">
        <v>14231.900160408808</v>
      </c>
      <c r="H50" s="163">
        <v>14170.870360601064</v>
      </c>
      <c r="I50" s="163">
        <v>14134.136936216937</v>
      </c>
      <c r="J50" s="163">
        <v>14063.755320631233</v>
      </c>
      <c r="K50" s="163">
        <v>14048.121170012848</v>
      </c>
      <c r="L50" s="163">
        <v>13970.497261977478</v>
      </c>
      <c r="M50" s="163">
        <v>13968.937954838157</v>
      </c>
      <c r="N50" s="163">
        <v>14845.419678596694</v>
      </c>
      <c r="O50" s="163">
        <v>15174.296049998951</v>
      </c>
      <c r="P50" s="163">
        <v>15022.980116319735</v>
      </c>
      <c r="Q50" s="163">
        <v>15245.291890174596</v>
      </c>
      <c r="R50" s="163">
        <v>15672.298198969116</v>
      </c>
      <c r="S50" s="163">
        <v>14445.9593315766</v>
      </c>
      <c r="T50" s="163">
        <v>14547.146659549462</v>
      </c>
      <c r="U50" s="163">
        <v>14431.953430835496</v>
      </c>
      <c r="V50" s="163">
        <v>14462.433540246762</v>
      </c>
      <c r="W50" s="163">
        <v>14655.367420608003</v>
      </c>
      <c r="X50" s="163">
        <v>14949.352097345189</v>
      </c>
      <c r="Y50" s="163">
        <v>15143.007600375193</v>
      </c>
      <c r="Z50" s="163">
        <v>15366.871492722408</v>
      </c>
      <c r="AA50" s="163">
        <v>15654.025544554606</v>
      </c>
      <c r="AB50" s="163">
        <v>15855.570387691789</v>
      </c>
      <c r="AC50" s="163">
        <v>15978.821696671743</v>
      </c>
      <c r="AD50" s="163">
        <v>15782.128558850125</v>
      </c>
      <c r="AE50" s="163">
        <v>15506.201907143981</v>
      </c>
      <c r="AF50" s="163">
        <v>15455.903638463073</v>
      </c>
      <c r="AG50" s="163">
        <v>15426.913570253491</v>
      </c>
      <c r="AH50" s="163">
        <v>15372.410572792713</v>
      </c>
      <c r="AI50" s="163">
        <v>15058.645291335541</v>
      </c>
      <c r="AJ50" s="163">
        <v>14753.556545149999</v>
      </c>
    </row>
    <row r="51" spans="2:36" s="148" customFormat="1" ht="18.75" customHeight="1">
      <c r="B51" s="18" t="s">
        <v>127</v>
      </c>
      <c r="C51" s="164">
        <v>27925.56983862022</v>
      </c>
      <c r="D51" s="164">
        <v>27963.151789909749</v>
      </c>
      <c r="E51" s="164">
        <v>27980.985521297895</v>
      </c>
      <c r="F51" s="164">
        <v>28005.124918422283</v>
      </c>
      <c r="G51" s="164">
        <v>27965.533814000006</v>
      </c>
      <c r="H51" s="164">
        <v>28506.00381577275</v>
      </c>
      <c r="I51" s="164">
        <v>28513.165226361943</v>
      </c>
      <c r="J51" s="164">
        <v>28540.837535545717</v>
      </c>
      <c r="K51" s="164">
        <v>28427.17286865714</v>
      </c>
      <c r="L51" s="164">
        <v>28461.136863483032</v>
      </c>
      <c r="M51" s="164">
        <v>28401.470831199589</v>
      </c>
      <c r="N51" s="164">
        <v>31840.23091460027</v>
      </c>
      <c r="O51" s="164">
        <v>30792.598714779968</v>
      </c>
      <c r="P51" s="164">
        <v>30465.384017142424</v>
      </c>
      <c r="Q51" s="164">
        <v>29311.25114368154</v>
      </c>
      <c r="R51" s="164">
        <v>27831.444039796832</v>
      </c>
      <c r="S51" s="164">
        <v>24568.205860227063</v>
      </c>
      <c r="T51" s="164">
        <v>23938.908341671737</v>
      </c>
      <c r="U51" s="164">
        <v>23193.363920052736</v>
      </c>
      <c r="V51" s="164">
        <v>22363.03518932913</v>
      </c>
      <c r="W51" s="164">
        <v>21299.0907972393</v>
      </c>
      <c r="X51" s="164">
        <v>19204.35091246388</v>
      </c>
      <c r="Y51" s="164">
        <v>18362.476830130883</v>
      </c>
      <c r="Z51" s="164">
        <v>22651.814340502686</v>
      </c>
      <c r="AA51" s="164">
        <v>22223.352016536763</v>
      </c>
      <c r="AB51" s="164">
        <v>21745.19056189293</v>
      </c>
      <c r="AC51" s="164">
        <v>22048.971012344744</v>
      </c>
      <c r="AD51" s="164">
        <v>21933.307543615134</v>
      </c>
      <c r="AE51" s="164">
        <v>22345.75802640391</v>
      </c>
      <c r="AF51" s="164">
        <v>22008.603966900631</v>
      </c>
      <c r="AG51" s="164">
        <v>21360.615434961524</v>
      </c>
      <c r="AH51" s="164">
        <v>21122.603507655615</v>
      </c>
      <c r="AI51" s="164">
        <v>21194.912409196</v>
      </c>
      <c r="AJ51" s="164">
        <v>21081.554506084984</v>
      </c>
    </row>
    <row r="52" spans="2:36" s="148" customFormat="1" ht="18.75" customHeight="1">
      <c r="B52" s="89" t="s">
        <v>128</v>
      </c>
      <c r="C52" s="163">
        <v>3685.5408123188645</v>
      </c>
      <c r="D52" s="163">
        <v>3629.5172951671416</v>
      </c>
      <c r="E52" s="163">
        <v>3844.6221809804802</v>
      </c>
      <c r="F52" s="163">
        <v>3830.0330393346203</v>
      </c>
      <c r="G52" s="163">
        <v>3985.961528849934</v>
      </c>
      <c r="H52" s="163">
        <v>3866.6044103386848</v>
      </c>
      <c r="I52" s="163">
        <v>3806.7671002137704</v>
      </c>
      <c r="J52" s="163">
        <v>3797.7390677476474</v>
      </c>
      <c r="K52" s="163">
        <v>3977.627038763902</v>
      </c>
      <c r="L52" s="163">
        <v>4052.5985954939465</v>
      </c>
      <c r="M52" s="163">
        <v>4083.6726315705928</v>
      </c>
      <c r="N52" s="163">
        <v>4502.4123790757549</v>
      </c>
      <c r="O52" s="163">
        <v>4257.8749264518692</v>
      </c>
      <c r="P52" s="163">
        <v>4283.4864975813562</v>
      </c>
      <c r="Q52" s="163">
        <v>4310.0003612253477</v>
      </c>
      <c r="R52" s="163">
        <v>4292.5785432189241</v>
      </c>
      <c r="S52" s="163">
        <v>4066.5788424444268</v>
      </c>
      <c r="T52" s="163">
        <v>4139.3247426655953</v>
      </c>
      <c r="U52" s="163">
        <v>3979.2530907871264</v>
      </c>
      <c r="V52" s="163">
        <v>3974.1914112491058</v>
      </c>
      <c r="W52" s="163">
        <v>3784.5054204048743</v>
      </c>
      <c r="X52" s="163">
        <v>3696.6983041683739</v>
      </c>
      <c r="Y52" s="163">
        <v>3746.6339999911688</v>
      </c>
      <c r="Z52" s="163">
        <v>3732.2383555398114</v>
      </c>
      <c r="AA52" s="163">
        <v>3693.8765673252233</v>
      </c>
      <c r="AB52" s="163">
        <v>3854.644743968096</v>
      </c>
      <c r="AC52" s="163">
        <v>4035.1497412133226</v>
      </c>
      <c r="AD52" s="163">
        <v>4040.4760753039545</v>
      </c>
      <c r="AE52" s="163">
        <v>4084.0050638541557</v>
      </c>
      <c r="AF52" s="163">
        <v>4176.5062155913383</v>
      </c>
      <c r="AG52" s="163">
        <v>4308.0380214051411</v>
      </c>
      <c r="AH52" s="163">
        <v>4534.3040112985891</v>
      </c>
      <c r="AI52" s="163">
        <v>4326.4507325087761</v>
      </c>
      <c r="AJ52" s="163">
        <v>4313.9027502769995</v>
      </c>
    </row>
    <row r="53" spans="2:36" s="148" customFormat="1" ht="18.75" customHeight="1">
      <c r="B53" s="18" t="s">
        <v>129</v>
      </c>
      <c r="C53" s="164">
        <v>1207.6518969299473</v>
      </c>
      <c r="D53" s="164">
        <v>1220.4512502395016</v>
      </c>
      <c r="E53" s="164">
        <v>1204.438619572275</v>
      </c>
      <c r="F53" s="164">
        <v>1221.4659734085369</v>
      </c>
      <c r="G53" s="164">
        <v>1213.5876757389519</v>
      </c>
      <c r="H53" s="164">
        <v>1221.3121233663021</v>
      </c>
      <c r="I53" s="164">
        <v>1217.0978635819924</v>
      </c>
      <c r="J53" s="164">
        <v>1221.6283094884282</v>
      </c>
      <c r="K53" s="164">
        <v>1217.5278951932139</v>
      </c>
      <c r="L53" s="164">
        <v>1215.1924287051081</v>
      </c>
      <c r="M53" s="164">
        <v>1210.5979445750208</v>
      </c>
      <c r="N53" s="164">
        <v>4819.2457815087819</v>
      </c>
      <c r="O53" s="164">
        <v>4640.3314359939013</v>
      </c>
      <c r="P53" s="164">
        <v>4042.6036944985481</v>
      </c>
      <c r="Q53" s="164">
        <v>3951.4925842515913</v>
      </c>
      <c r="R53" s="164">
        <v>3420.8428758831819</v>
      </c>
      <c r="S53" s="164">
        <v>1398.2824628057263</v>
      </c>
      <c r="T53" s="164">
        <v>963.08639293460169</v>
      </c>
      <c r="U53" s="164">
        <v>556.17286831268746</v>
      </c>
      <c r="V53" s="164">
        <v>112.24266746472928</v>
      </c>
      <c r="W53" s="164">
        <v>-426.47780028967514</v>
      </c>
      <c r="X53" s="164">
        <v>-962.35007394280785</v>
      </c>
      <c r="Y53" s="164">
        <v>-1403.0125781940478</v>
      </c>
      <c r="Z53" s="164">
        <v>-1114.5213324632637</v>
      </c>
      <c r="AA53" s="164">
        <v>-680.72865543476189</v>
      </c>
      <c r="AB53" s="164">
        <v>-535.82691072083458</v>
      </c>
      <c r="AC53" s="164">
        <v>-628.71570080910305</v>
      </c>
      <c r="AD53" s="164">
        <v>-253.62022825317439</v>
      </c>
      <c r="AE53" s="164">
        <v>224.50690251246445</v>
      </c>
      <c r="AF53" s="164">
        <v>-81.416325946633492</v>
      </c>
      <c r="AG53" s="164">
        <v>65.916404480281571</v>
      </c>
      <c r="AH53" s="164">
        <v>327.67326525703959</v>
      </c>
      <c r="AI53" s="164">
        <v>389.4084012144786</v>
      </c>
      <c r="AJ53" s="164">
        <v>365.81121975099984</v>
      </c>
    </row>
    <row r="54" spans="2:36" s="148" customFormat="1" ht="18.75" customHeight="1">
      <c r="B54" s="89" t="s">
        <v>125</v>
      </c>
      <c r="C54" s="163">
        <v>-1330.3504795562098</v>
      </c>
      <c r="D54" s="163">
        <v>1351.9372592752977</v>
      </c>
      <c r="E54" s="163">
        <v>560.137743039729</v>
      </c>
      <c r="F54" s="163">
        <v>826.64135562455499</v>
      </c>
      <c r="G54" s="163">
        <v>-2366.1677638857504</v>
      </c>
      <c r="H54" s="163">
        <v>-2671.3075270946038</v>
      </c>
      <c r="I54" s="163">
        <v>-2658.3423000523803</v>
      </c>
      <c r="J54" s="163">
        <v>-3679.4017770111373</v>
      </c>
      <c r="K54" s="163">
        <v>-4082.1917408619206</v>
      </c>
      <c r="L54" s="163">
        <v>-5337.6670853738387</v>
      </c>
      <c r="M54" s="163">
        <v>-7038.4715862177027</v>
      </c>
      <c r="N54" s="163">
        <v>-5338.4527459967003</v>
      </c>
      <c r="O54" s="163">
        <v>-7137.3743865053548</v>
      </c>
      <c r="P54" s="163">
        <v>-8788.6503612920515</v>
      </c>
      <c r="Q54" s="163">
        <v>-12229.419817729935</v>
      </c>
      <c r="R54" s="163">
        <v>-15027.98126823987</v>
      </c>
      <c r="S54" s="163">
        <v>-16294.160646050817</v>
      </c>
      <c r="T54" s="163">
        <v>-16022.047786483154</v>
      </c>
      <c r="U54" s="163">
        <v>-5595.5550455371595</v>
      </c>
      <c r="V54" s="163">
        <v>-5547.536843910103</v>
      </c>
      <c r="W54" s="163">
        <v>-4018.5243503438637</v>
      </c>
      <c r="X54" s="163">
        <v>-3832.4885574127197</v>
      </c>
      <c r="Y54" s="163">
        <v>-2765.6960436680783</v>
      </c>
      <c r="Z54" s="163">
        <v>-1495.6676138917869</v>
      </c>
      <c r="AA54" s="163">
        <v>-2048.7193632903468</v>
      </c>
      <c r="AB54" s="163">
        <v>-1659.9071056635692</v>
      </c>
      <c r="AC54" s="163">
        <v>-1730.2281971513817</v>
      </c>
      <c r="AD54" s="163">
        <v>-2390.2187472352607</v>
      </c>
      <c r="AE54" s="163">
        <v>-4348.1452478355586</v>
      </c>
      <c r="AF54" s="163">
        <v>-5310.9012132625976</v>
      </c>
      <c r="AG54" s="163">
        <v>-7077.9875556885627</v>
      </c>
      <c r="AH54" s="163">
        <v>-7177.661438688905</v>
      </c>
      <c r="AI54" s="163">
        <v>-3983.9593618227409</v>
      </c>
      <c r="AJ54" s="163">
        <v>-6369.9999999999973</v>
      </c>
    </row>
    <row r="55" spans="2:36" ht="19.5" customHeight="1">
      <c r="B55" s="7"/>
    </row>
  </sheetData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J55"/>
  <sheetViews>
    <sheetView showGridLines="0" zoomScale="70" zoomScaleNormal="70" zoomScalePageLayoutView="15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baseColWidth="10" defaultColWidth="11.42578125" defaultRowHeight="15" outlineLevelCol="1"/>
  <cols>
    <col min="1" max="1" width="5.42578125" style="2" customWidth="1"/>
    <col min="2" max="2" width="62.7109375" style="2" customWidth="1"/>
    <col min="3" max="3" width="10.85546875" style="2" customWidth="1"/>
    <col min="4" max="7" width="10.85546875" style="2" hidden="1" customWidth="1" outlineLevel="1"/>
    <col min="8" max="8" width="10.85546875" style="2" customWidth="1" collapsed="1"/>
    <col min="9" max="12" width="10.85546875" style="2" hidden="1" customWidth="1" outlineLevel="1"/>
    <col min="13" max="13" width="10.85546875" style="2" customWidth="1" collapsed="1"/>
    <col min="14" max="17" width="10.85546875" style="2" hidden="1" customWidth="1" outlineLevel="1"/>
    <col min="18" max="18" width="10.85546875" style="2" customWidth="1" collapsed="1"/>
    <col min="19" max="22" width="10.85546875" style="2" hidden="1" customWidth="1" outlineLevel="1"/>
    <col min="23" max="23" width="10.85546875" style="2" customWidth="1" collapsed="1"/>
    <col min="24" max="27" width="10.85546875" style="2" customWidth="1" outlineLevel="1"/>
    <col min="28" max="28" width="10.85546875" style="2" customWidth="1"/>
    <col min="29" max="32" width="10.85546875" style="2" customWidth="1" outlineLevel="1"/>
    <col min="33" max="33" width="10.85546875" style="148" customWidth="1"/>
    <col min="34" max="35" width="10.85546875" style="87" customWidth="1"/>
    <col min="36" max="36" width="10.85546875" style="148" customWidth="1"/>
    <col min="37" max="16384" width="11.42578125" style="2"/>
  </cols>
  <sheetData>
    <row r="1" spans="2:36"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2:36" ht="14.25" customHeight="1">
      <c r="B2" s="1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2:36" ht="22.5" customHeight="1">
      <c r="B3" s="3" t="s">
        <v>36</v>
      </c>
      <c r="C3" s="23" t="s">
        <v>143</v>
      </c>
      <c r="D3" s="2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2:36">
      <c r="B4" s="4" t="s">
        <v>75</v>
      </c>
      <c r="C4" s="8">
        <v>32874</v>
      </c>
      <c r="D4" s="8">
        <v>33239</v>
      </c>
      <c r="E4" s="8">
        <v>33604</v>
      </c>
      <c r="F4" s="8">
        <v>33970</v>
      </c>
      <c r="G4" s="8">
        <v>34335</v>
      </c>
      <c r="H4" s="8">
        <v>34700</v>
      </c>
      <c r="I4" s="8">
        <v>35065</v>
      </c>
      <c r="J4" s="8">
        <v>35431</v>
      </c>
      <c r="K4" s="8">
        <v>35796</v>
      </c>
      <c r="L4" s="8">
        <v>36161</v>
      </c>
      <c r="M4" s="8">
        <v>36526</v>
      </c>
      <c r="N4" s="8">
        <v>36892</v>
      </c>
      <c r="O4" s="8">
        <v>37257</v>
      </c>
      <c r="P4" s="8">
        <v>37622</v>
      </c>
      <c r="Q4" s="8">
        <v>37987</v>
      </c>
      <c r="R4" s="8">
        <v>38353</v>
      </c>
      <c r="S4" s="8">
        <v>38718</v>
      </c>
      <c r="T4" s="8">
        <v>39083</v>
      </c>
      <c r="U4" s="8">
        <v>39448</v>
      </c>
      <c r="V4" s="8">
        <v>39814</v>
      </c>
      <c r="W4" s="8">
        <v>40179</v>
      </c>
      <c r="X4" s="8">
        <v>40544</v>
      </c>
      <c r="Y4" s="8">
        <v>40909</v>
      </c>
      <c r="Z4" s="8">
        <v>41275</v>
      </c>
      <c r="AA4" s="8">
        <v>41640</v>
      </c>
      <c r="AB4" s="8">
        <v>42005</v>
      </c>
      <c r="AC4" s="8">
        <v>42370</v>
      </c>
      <c r="AD4" s="8">
        <v>42736</v>
      </c>
      <c r="AE4" s="8">
        <v>43101</v>
      </c>
      <c r="AF4" s="8">
        <v>43466</v>
      </c>
      <c r="AG4" s="153">
        <v>43831</v>
      </c>
      <c r="AH4" s="153">
        <v>44197</v>
      </c>
      <c r="AI4" s="153">
        <v>44562</v>
      </c>
      <c r="AJ4" s="153">
        <v>44927</v>
      </c>
    </row>
    <row r="5" spans="2:36" s="10" customFormat="1" ht="18.75" customHeight="1">
      <c r="B5" s="5" t="s">
        <v>20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162"/>
      <c r="AH5" s="141"/>
      <c r="AI5" s="26"/>
      <c r="AJ5" s="162"/>
    </row>
    <row r="6" spans="2:36" s="10" customFormat="1" ht="18.75" customHeight="1">
      <c r="B6" s="24" t="s">
        <v>21</v>
      </c>
      <c r="C6" s="25">
        <f t="shared" ref="C6:AI6" si="0">SUM(C9,C14,C21,C26,C32,C42)</f>
        <v>133610.03883977098</v>
      </c>
      <c r="D6" s="25">
        <f t="shared" si="0"/>
        <v>127235.26523201301</v>
      </c>
      <c r="E6" s="25">
        <f t="shared" si="0"/>
        <v>123195.91920008429</v>
      </c>
      <c r="F6" s="25">
        <f t="shared" si="0"/>
        <v>123919.80748685836</v>
      </c>
      <c r="G6" s="25">
        <f t="shared" si="0"/>
        <v>119434.06764607754</v>
      </c>
      <c r="H6" s="25">
        <f t="shared" si="0"/>
        <v>116640.78343103902</v>
      </c>
      <c r="I6" s="25">
        <f t="shared" si="0"/>
        <v>113547.17246299377</v>
      </c>
      <c r="J6" s="25">
        <f t="shared" si="0"/>
        <v>108400.20618722016</v>
      </c>
      <c r="K6" s="25">
        <f t="shared" si="0"/>
        <v>102770.22502549877</v>
      </c>
      <c r="L6" s="25">
        <f t="shared" si="0"/>
        <v>101594.24750676246</v>
      </c>
      <c r="M6" s="25">
        <f t="shared" si="0"/>
        <v>97007.053699755561</v>
      </c>
      <c r="N6" s="25">
        <f t="shared" si="0"/>
        <v>92880.980923149691</v>
      </c>
      <c r="O6" s="25">
        <f t="shared" si="0"/>
        <v>88164.640322191044</v>
      </c>
      <c r="P6" s="25">
        <f t="shared" si="0"/>
        <v>84160.523485249811</v>
      </c>
      <c r="Q6" s="25">
        <f t="shared" si="0"/>
        <v>77349.492801014028</v>
      </c>
      <c r="R6" s="25">
        <f t="shared" si="0"/>
        <v>73441.605615730557</v>
      </c>
      <c r="S6" s="25">
        <f t="shared" si="0"/>
        <v>69025.811183228463</v>
      </c>
      <c r="T6" s="25">
        <f t="shared" si="0"/>
        <v>66470.325957334193</v>
      </c>
      <c r="U6" s="25">
        <f t="shared" si="0"/>
        <v>65102.218438023425</v>
      </c>
      <c r="V6" s="25">
        <f t="shared" si="0"/>
        <v>62296.195238440174</v>
      </c>
      <c r="W6" s="25">
        <f t="shared" si="0"/>
        <v>60964.794003077492</v>
      </c>
      <c r="X6" s="25">
        <f t="shared" si="0"/>
        <v>59364.630637497874</v>
      </c>
      <c r="Y6" s="25">
        <f t="shared" si="0"/>
        <v>59723.350677487091</v>
      </c>
      <c r="Z6" s="25">
        <f t="shared" si="0"/>
        <v>58773.606611981493</v>
      </c>
      <c r="AA6" s="25">
        <f t="shared" si="0"/>
        <v>57252.79025132161</v>
      </c>
      <c r="AB6" s="25">
        <f t="shared" si="0"/>
        <v>56758.288568314405</v>
      </c>
      <c r="AC6" s="25">
        <f t="shared" si="0"/>
        <v>55032.871045203661</v>
      </c>
      <c r="AD6" s="25">
        <f t="shared" si="0"/>
        <v>54172.009826192239</v>
      </c>
      <c r="AE6" s="25">
        <f t="shared" si="0"/>
        <v>51894.379145858155</v>
      </c>
      <c r="AF6" s="25">
        <f t="shared" si="0"/>
        <v>49077.14249747555</v>
      </c>
      <c r="AG6" s="161">
        <f t="shared" si="0"/>
        <v>47869.896641158528</v>
      </c>
      <c r="AH6" s="140">
        <f t="shared" si="0"/>
        <v>46598.350293360534</v>
      </c>
      <c r="AI6" s="25">
        <f t="shared" si="0"/>
        <v>45538.564664103571</v>
      </c>
      <c r="AJ6" s="161">
        <f t="shared" ref="AJ6" si="1">SUM(AJ9,AJ14,AJ21,AJ26,AJ32,AJ42)</f>
        <v>44827.684761821984</v>
      </c>
    </row>
    <row r="7" spans="2:36" s="10" customFormat="1" ht="18.75" customHeight="1">
      <c r="B7" s="22" t="s">
        <v>22</v>
      </c>
      <c r="C7" s="26">
        <f t="shared" ref="C7:AI7" si="2">SUM(C9,C14,C21,C26,C32,C42,C48)</f>
        <v>139784.71149045142</v>
      </c>
      <c r="D7" s="26">
        <f t="shared" si="2"/>
        <v>133405.65749116254</v>
      </c>
      <c r="E7" s="26">
        <f t="shared" si="2"/>
        <v>129390.72604780347</v>
      </c>
      <c r="F7" s="26">
        <f t="shared" si="2"/>
        <v>130093.56285289819</v>
      </c>
      <c r="G7" s="26">
        <f t="shared" si="2"/>
        <v>125605.45397714048</v>
      </c>
      <c r="H7" s="26">
        <f t="shared" si="2"/>
        <v>122808.8262221092</v>
      </c>
      <c r="I7" s="26">
        <f t="shared" si="2"/>
        <v>119719.98049928165</v>
      </c>
      <c r="J7" s="26">
        <f t="shared" si="2"/>
        <v>114568.15986837198</v>
      </c>
      <c r="K7" s="26">
        <f t="shared" si="2"/>
        <v>108936.85019902485</v>
      </c>
      <c r="L7" s="26">
        <f t="shared" si="2"/>
        <v>107760.9234299883</v>
      </c>
      <c r="M7" s="26">
        <f t="shared" si="2"/>
        <v>103174.66976975968</v>
      </c>
      <c r="N7" s="26">
        <f t="shared" si="2"/>
        <v>99057.821901823845</v>
      </c>
      <c r="O7" s="26">
        <f t="shared" si="2"/>
        <v>94357.986562896505</v>
      </c>
      <c r="P7" s="26">
        <f t="shared" si="2"/>
        <v>90382.313115332232</v>
      </c>
      <c r="Q7" s="26">
        <f t="shared" si="2"/>
        <v>83590.312934419679</v>
      </c>
      <c r="R7" s="26">
        <f t="shared" si="2"/>
        <v>79711.393687242293</v>
      </c>
      <c r="S7" s="26">
        <f t="shared" si="2"/>
        <v>75311.329167032789</v>
      </c>
      <c r="T7" s="26">
        <f t="shared" si="2"/>
        <v>72769.030639866862</v>
      </c>
      <c r="U7" s="26">
        <f t="shared" si="2"/>
        <v>71419.272505806031</v>
      </c>
      <c r="V7" s="26">
        <f t="shared" si="2"/>
        <v>68631.141418463172</v>
      </c>
      <c r="W7" s="26">
        <f t="shared" si="2"/>
        <v>67315.453653757286</v>
      </c>
      <c r="X7" s="26">
        <f t="shared" si="2"/>
        <v>65718.048756496733</v>
      </c>
      <c r="Y7" s="26">
        <f t="shared" si="2"/>
        <v>66082.735259949695</v>
      </c>
      <c r="Z7" s="26">
        <f t="shared" si="2"/>
        <v>65139.525090404451</v>
      </c>
      <c r="AA7" s="26">
        <f t="shared" si="2"/>
        <v>63626.354919313038</v>
      </c>
      <c r="AB7" s="26">
        <f t="shared" si="2"/>
        <v>63142.788692541886</v>
      </c>
      <c r="AC7" s="26">
        <f t="shared" si="2"/>
        <v>61416.998788910736</v>
      </c>
      <c r="AD7" s="26">
        <f t="shared" si="2"/>
        <v>60559.673686913273</v>
      </c>
      <c r="AE7" s="26">
        <f t="shared" si="2"/>
        <v>58403.015016193254</v>
      </c>
      <c r="AF7" s="26">
        <f t="shared" si="2"/>
        <v>55491.254943973312</v>
      </c>
      <c r="AG7" s="162">
        <f t="shared" si="2"/>
        <v>54275.048649615979</v>
      </c>
      <c r="AH7" s="141">
        <f t="shared" si="2"/>
        <v>53011.569386938616</v>
      </c>
      <c r="AI7" s="26">
        <f t="shared" si="2"/>
        <v>51993.562486750961</v>
      </c>
      <c r="AJ7" s="162">
        <f t="shared" ref="AJ7" si="3">SUM(AJ9,AJ14,AJ21,AJ26,AJ32,AJ42,AJ48)</f>
        <v>51316.829316377021</v>
      </c>
    </row>
    <row r="8" spans="2:36" ht="18.75" customHeight="1">
      <c r="B8" s="1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163"/>
      <c r="AH8" s="142"/>
      <c r="AI8" s="90"/>
      <c r="AJ8" s="163"/>
    </row>
    <row r="9" spans="2:36" s="10" customFormat="1" ht="18.75" customHeight="1">
      <c r="B9" s="5" t="s">
        <v>7</v>
      </c>
      <c r="C9" s="26">
        <f t="shared" ref="C9:AF9" si="4">SUMIF(C10:C12,"&lt;1E+307")</f>
        <v>39064.287906489204</v>
      </c>
      <c r="D9" s="26">
        <f t="shared" si="4"/>
        <v>38256.672486010997</v>
      </c>
      <c r="E9" s="26">
        <f t="shared" si="4"/>
        <v>35778.968341829364</v>
      </c>
      <c r="F9" s="26">
        <f t="shared" si="4"/>
        <v>37291.264365195326</v>
      </c>
      <c r="G9" s="26">
        <f t="shared" si="4"/>
        <v>33957.688591748469</v>
      </c>
      <c r="H9" s="26">
        <f t="shared" si="4"/>
        <v>32786.524392196872</v>
      </c>
      <c r="I9" s="26">
        <f t="shared" si="4"/>
        <v>31589.866390498224</v>
      </c>
      <c r="J9" s="26">
        <f t="shared" si="4"/>
        <v>30886.63086406012</v>
      </c>
      <c r="K9" s="26">
        <f t="shared" si="4"/>
        <v>28024.735639921568</v>
      </c>
      <c r="L9" s="26">
        <f t="shared" si="4"/>
        <v>29225.80070305544</v>
      </c>
      <c r="M9" s="26">
        <f t="shared" si="4"/>
        <v>27180.643963397841</v>
      </c>
      <c r="N9" s="26">
        <f t="shared" si="4"/>
        <v>24515.158439975192</v>
      </c>
      <c r="O9" s="26">
        <f t="shared" si="4"/>
        <v>23119.446742527314</v>
      </c>
      <c r="P9" s="26">
        <f t="shared" si="4"/>
        <v>21337.404383339046</v>
      </c>
      <c r="Q9" s="26">
        <f t="shared" si="4"/>
        <v>18257.285458349936</v>
      </c>
      <c r="R9" s="26">
        <f t="shared" si="4"/>
        <v>16257.806048078095</v>
      </c>
      <c r="S9" s="26">
        <f t="shared" si="4"/>
        <v>14276.728297869835</v>
      </c>
      <c r="T9" s="26">
        <f t="shared" si="4"/>
        <v>13045.778539250186</v>
      </c>
      <c r="U9" s="26">
        <f t="shared" si="4"/>
        <v>12717.562776354678</v>
      </c>
      <c r="V9" s="26">
        <f t="shared" si="4"/>
        <v>11285.900208584631</v>
      </c>
      <c r="W9" s="26">
        <f t="shared" si="4"/>
        <v>11131.088619966422</v>
      </c>
      <c r="X9" s="26">
        <f t="shared" si="4"/>
        <v>10775.927064352938</v>
      </c>
      <c r="Y9" s="26">
        <f t="shared" si="4"/>
        <v>11708.164464033609</v>
      </c>
      <c r="Z9" s="26">
        <f t="shared" si="4"/>
        <v>10870.536265382565</v>
      </c>
      <c r="AA9" s="26">
        <f t="shared" si="4"/>
        <v>9742.8098836117551</v>
      </c>
      <c r="AB9" s="26">
        <f t="shared" si="4"/>
        <v>9743.4668214339963</v>
      </c>
      <c r="AC9" s="26">
        <f t="shared" si="4"/>
        <v>8860.222619396558</v>
      </c>
      <c r="AD9" s="26">
        <f t="shared" si="4"/>
        <v>8547.2355243525271</v>
      </c>
      <c r="AE9" s="26">
        <f t="shared" si="4"/>
        <v>7252.7041308810985</v>
      </c>
      <c r="AF9" s="26">
        <f t="shared" si="4"/>
        <v>5324.9210627239972</v>
      </c>
      <c r="AG9" s="162">
        <f t="shared" ref="AG9" si="5">SUMIF(AG10:AG12,"&lt;1E+307")</f>
        <v>5100.1425925078247</v>
      </c>
      <c r="AH9" s="141">
        <f t="shared" ref="AH9:AJ9" si="6">SUMIF(AH10:AH12,"&lt;1E+307")</f>
        <v>4930.700117590146</v>
      </c>
      <c r="AI9" s="26">
        <f t="shared" ref="AI9" si="7">SUMIF(AI10:AI12,"&lt;1E+307")</f>
        <v>4732.65549564106</v>
      </c>
      <c r="AJ9" s="162">
        <f t="shared" si="6"/>
        <v>4708.21986043176</v>
      </c>
    </row>
    <row r="10" spans="2:36" ht="18.75" customHeight="1">
      <c r="B10" s="17" t="s">
        <v>0</v>
      </c>
      <c r="C10" s="27">
        <v>313.83872295999993</v>
      </c>
      <c r="D10" s="27">
        <v>324.97437885639982</v>
      </c>
      <c r="E10" s="27">
        <v>331.56472254359994</v>
      </c>
      <c r="F10" s="27">
        <v>344.74780059999989</v>
      </c>
      <c r="G10" s="27">
        <v>354.46591498359999</v>
      </c>
      <c r="H10" s="27">
        <v>443.55504687645595</v>
      </c>
      <c r="I10" s="27">
        <v>480.75904312569185</v>
      </c>
      <c r="J10" s="27">
        <v>518.85502885170047</v>
      </c>
      <c r="K10" s="27">
        <v>538.89557768727946</v>
      </c>
      <c r="L10" s="27">
        <v>554.78500064993273</v>
      </c>
      <c r="M10" s="27">
        <v>544.96579130174655</v>
      </c>
      <c r="N10" s="27">
        <v>515.76042150755097</v>
      </c>
      <c r="O10" s="27">
        <v>539.14929878757096</v>
      </c>
      <c r="P10" s="27">
        <v>908.99208204603576</v>
      </c>
      <c r="Q10" s="27">
        <v>880.79845763531989</v>
      </c>
      <c r="R10" s="27">
        <v>946.37463507134407</v>
      </c>
      <c r="S10" s="27">
        <v>1080.7147876476927</v>
      </c>
      <c r="T10" s="27">
        <v>1400.2187758256603</v>
      </c>
      <c r="U10" s="27">
        <v>1586.9157881894334</v>
      </c>
      <c r="V10" s="27">
        <v>1644.24629069309</v>
      </c>
      <c r="W10" s="27">
        <v>1791.01039463444</v>
      </c>
      <c r="X10" s="27">
        <v>1978.2160155045401</v>
      </c>
      <c r="Y10" s="27">
        <v>2309.1635503755001</v>
      </c>
      <c r="Z10" s="27">
        <v>2369.1069604213189</v>
      </c>
      <c r="AA10" s="27">
        <v>2393.7337798135995</v>
      </c>
      <c r="AB10" s="27">
        <v>2457.1004691116809</v>
      </c>
      <c r="AC10" s="27">
        <v>2575.5266346789003</v>
      </c>
      <c r="AD10" s="27">
        <v>2584.9415509089199</v>
      </c>
      <c r="AE10" s="27">
        <v>2587.4939526850394</v>
      </c>
      <c r="AF10" s="27">
        <v>2653.3467078560384</v>
      </c>
      <c r="AG10" s="163">
        <v>2826.3482168420792</v>
      </c>
      <c r="AH10" s="142">
        <v>2801.9280399052591</v>
      </c>
      <c r="AI10" s="90">
        <v>2800.3153689663604</v>
      </c>
      <c r="AJ10" s="163">
        <v>2746.7067296382006</v>
      </c>
    </row>
    <row r="11" spans="2:36" s="87" customFormat="1" ht="18.75" customHeight="1">
      <c r="B11" s="18" t="s">
        <v>2</v>
      </c>
      <c r="C11" s="28">
        <v>5.9521719599999994</v>
      </c>
      <c r="D11" s="28">
        <v>6.2545394799999992</v>
      </c>
      <c r="E11" s="28">
        <v>6.1835382000000001</v>
      </c>
      <c r="F11" s="28">
        <v>6.543441239999999</v>
      </c>
      <c r="G11" s="28">
        <v>6.6631028799999985</v>
      </c>
      <c r="H11" s="28">
        <v>7.2653896000000007</v>
      </c>
      <c r="I11" s="28">
        <v>8.129845391111111</v>
      </c>
      <c r="J11" s="28">
        <v>7.7661995911111106</v>
      </c>
      <c r="K11" s="28">
        <v>7.8371012533333326</v>
      </c>
      <c r="L11" s="28">
        <v>7.8137545111111111</v>
      </c>
      <c r="M11" s="28">
        <v>7.7481873155555556</v>
      </c>
      <c r="N11" s="28">
        <v>8.1706116799999986</v>
      </c>
      <c r="O11" s="28">
        <v>8.7768576466666683</v>
      </c>
      <c r="P11" s="28">
        <v>8.2560490133333335</v>
      </c>
      <c r="Q11" s="28">
        <v>8.2975374999999989</v>
      </c>
      <c r="R11" s="28">
        <v>8.1065837968966665</v>
      </c>
      <c r="S11" s="28">
        <v>9.1483026954666666</v>
      </c>
      <c r="T11" s="28">
        <v>7.4700059895299997</v>
      </c>
      <c r="U11" s="28">
        <v>7.8453281696999992</v>
      </c>
      <c r="V11" s="28">
        <v>7.3929844823333326</v>
      </c>
      <c r="W11" s="28">
        <v>6.430481243760001</v>
      </c>
      <c r="X11" s="28">
        <v>6.7122673765000007</v>
      </c>
      <c r="Y11" s="28">
        <v>6.7636465269800006</v>
      </c>
      <c r="Z11" s="28">
        <v>8.0369145693199986</v>
      </c>
      <c r="AA11" s="28">
        <v>6.5356555030199992</v>
      </c>
      <c r="AB11" s="28">
        <v>6.7379790025799995</v>
      </c>
      <c r="AC11" s="28">
        <v>5.7318473829399998</v>
      </c>
      <c r="AD11" s="28">
        <v>6.8591125136800004</v>
      </c>
      <c r="AE11" s="28">
        <v>7.2977872154600005</v>
      </c>
      <c r="AF11" s="28">
        <v>6.5516391431400001</v>
      </c>
      <c r="AG11" s="164">
        <v>4.2057436420999998</v>
      </c>
      <c r="AH11" s="143">
        <v>4.58557206464</v>
      </c>
      <c r="AI11" s="28">
        <v>7.2264913259000005</v>
      </c>
      <c r="AJ11" s="164">
        <v>5.8663290341600005</v>
      </c>
    </row>
    <row r="12" spans="2:36" s="87" customFormat="1" ht="18.75" customHeight="1">
      <c r="B12" s="89" t="s">
        <v>1</v>
      </c>
      <c r="C12" s="90">
        <v>38744.497011569205</v>
      </c>
      <c r="D12" s="90">
        <v>37925.4435676746</v>
      </c>
      <c r="E12" s="90">
        <v>35441.220081085761</v>
      </c>
      <c r="F12" s="90">
        <v>36939.973123355325</v>
      </c>
      <c r="G12" s="90">
        <v>33596.559573884871</v>
      </c>
      <c r="H12" s="90">
        <v>32335.703955720419</v>
      </c>
      <c r="I12" s="90">
        <v>31100.977501981422</v>
      </c>
      <c r="J12" s="90">
        <v>30360.009635617309</v>
      </c>
      <c r="K12" s="90">
        <v>27478.002960980954</v>
      </c>
      <c r="L12" s="90">
        <v>28663.201947894395</v>
      </c>
      <c r="M12" s="90">
        <v>26627.929984780538</v>
      </c>
      <c r="N12" s="90">
        <v>23991.227406787642</v>
      </c>
      <c r="O12" s="90">
        <v>22571.520586093076</v>
      </c>
      <c r="P12" s="90">
        <v>20420.156252279678</v>
      </c>
      <c r="Q12" s="90">
        <v>17368.189463214614</v>
      </c>
      <c r="R12" s="90">
        <v>15303.324829209854</v>
      </c>
      <c r="S12" s="90">
        <v>13186.865207526676</v>
      </c>
      <c r="T12" s="90">
        <v>11638.089757434996</v>
      </c>
      <c r="U12" s="90">
        <v>11122.801659995544</v>
      </c>
      <c r="V12" s="90">
        <v>9634.2609334092085</v>
      </c>
      <c r="W12" s="90">
        <v>9333.6477440882227</v>
      </c>
      <c r="X12" s="90">
        <v>8790.9987814718988</v>
      </c>
      <c r="Y12" s="90">
        <v>9392.2372671311277</v>
      </c>
      <c r="Z12" s="90">
        <v>8493.3923903919258</v>
      </c>
      <c r="AA12" s="90">
        <v>7342.5404482951362</v>
      </c>
      <c r="AB12" s="90">
        <v>7279.6283733197351</v>
      </c>
      <c r="AC12" s="90">
        <v>6278.9641373347185</v>
      </c>
      <c r="AD12" s="90">
        <v>5955.4348609299268</v>
      </c>
      <c r="AE12" s="90">
        <v>4657.9123909805994</v>
      </c>
      <c r="AF12" s="90">
        <v>2665.0227157248187</v>
      </c>
      <c r="AG12" s="163">
        <v>2269.5886320236455</v>
      </c>
      <c r="AH12" s="142">
        <v>2124.1865056202464</v>
      </c>
      <c r="AI12" s="90">
        <v>1925.1136353487993</v>
      </c>
      <c r="AJ12" s="163">
        <v>1955.6468017593993</v>
      </c>
    </row>
    <row r="13" spans="2:36" s="10" customFormat="1" ht="18.75" customHeight="1">
      <c r="B13" s="9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162"/>
      <c r="AH13" s="141"/>
      <c r="AI13" s="26"/>
      <c r="AJ13" s="162"/>
    </row>
    <row r="14" spans="2:36" s="10" customFormat="1" ht="18.75" customHeight="1">
      <c r="B14" s="6" t="s">
        <v>8</v>
      </c>
      <c r="C14" s="25">
        <f t="shared" ref="C14:AI14" si="8">SUMIF(C15:C19,"&lt;1E+307")</f>
        <v>740.82487374624975</v>
      </c>
      <c r="D14" s="25">
        <f t="shared" si="8"/>
        <v>698.59761740790486</v>
      </c>
      <c r="E14" s="25">
        <f t="shared" si="8"/>
        <v>715.81451509748297</v>
      </c>
      <c r="F14" s="25">
        <f t="shared" si="8"/>
        <v>746.88306528151315</v>
      </c>
      <c r="G14" s="25">
        <f t="shared" si="8"/>
        <v>791.41933563424959</v>
      </c>
      <c r="H14" s="25">
        <f t="shared" si="8"/>
        <v>821.05901559380618</v>
      </c>
      <c r="I14" s="25">
        <f t="shared" si="8"/>
        <v>815.21325197469537</v>
      </c>
      <c r="J14" s="25">
        <f t="shared" si="8"/>
        <v>850.49746890488143</v>
      </c>
      <c r="K14" s="25">
        <f t="shared" si="8"/>
        <v>879.53017491887726</v>
      </c>
      <c r="L14" s="25">
        <f t="shared" si="8"/>
        <v>910.12574400460767</v>
      </c>
      <c r="M14" s="25">
        <f t="shared" si="8"/>
        <v>963.27366351953322</v>
      </c>
      <c r="N14" s="25">
        <f t="shared" si="8"/>
        <v>943.78631665826208</v>
      </c>
      <c r="O14" s="25">
        <f t="shared" si="8"/>
        <v>899.51079006412942</v>
      </c>
      <c r="P14" s="25">
        <f t="shared" si="8"/>
        <v>956.50147694798648</v>
      </c>
      <c r="Q14" s="25">
        <f t="shared" si="8"/>
        <v>982.06718573934256</v>
      </c>
      <c r="R14" s="25">
        <f t="shared" si="8"/>
        <v>1012.9595405156172</v>
      </c>
      <c r="S14" s="25">
        <f t="shared" si="8"/>
        <v>1020.703245962584</v>
      </c>
      <c r="T14" s="25">
        <f t="shared" si="8"/>
        <v>1011.1296694155486</v>
      </c>
      <c r="U14" s="25">
        <f t="shared" si="8"/>
        <v>982.06681486705793</v>
      </c>
      <c r="V14" s="25">
        <f t="shared" si="8"/>
        <v>923.49912242688981</v>
      </c>
      <c r="W14" s="25">
        <f t="shared" si="8"/>
        <v>972.43075481202322</v>
      </c>
      <c r="X14" s="25">
        <f t="shared" si="8"/>
        <v>975.73082975719092</v>
      </c>
      <c r="Y14" s="25">
        <f t="shared" si="8"/>
        <v>960.37129260025415</v>
      </c>
      <c r="Z14" s="25">
        <f t="shared" si="8"/>
        <v>952.24178730254221</v>
      </c>
      <c r="AA14" s="25">
        <f t="shared" si="8"/>
        <v>969.00665978139386</v>
      </c>
      <c r="AB14" s="25">
        <f t="shared" si="8"/>
        <v>977.02120871500506</v>
      </c>
      <c r="AC14" s="25">
        <f t="shared" si="8"/>
        <v>985.41808284848162</v>
      </c>
      <c r="AD14" s="25">
        <f t="shared" si="8"/>
        <v>1001.0374385520691</v>
      </c>
      <c r="AE14" s="25">
        <f t="shared" si="8"/>
        <v>960.44348696551606</v>
      </c>
      <c r="AF14" s="25">
        <f t="shared" si="8"/>
        <v>951.93066859749729</v>
      </c>
      <c r="AG14" s="161">
        <f t="shared" si="8"/>
        <v>977.21362930317059</v>
      </c>
      <c r="AH14" s="140">
        <f t="shared" si="8"/>
        <v>1003.156351728024</v>
      </c>
      <c r="AI14" s="25">
        <f t="shared" si="8"/>
        <v>882.7136832270661</v>
      </c>
      <c r="AJ14" s="161">
        <f t="shared" ref="AJ14" si="9">SUMIF(AJ15:AJ19,"&lt;1E+307")</f>
        <v>775.66396766150046</v>
      </c>
    </row>
    <row r="15" spans="2:36" ht="18.75" customHeight="1">
      <c r="B15" s="18" t="s">
        <v>23</v>
      </c>
      <c r="C15" s="28">
        <v>280.53586737744985</v>
      </c>
      <c r="D15" s="28">
        <v>245.84103060790491</v>
      </c>
      <c r="E15" s="28">
        <v>233.34023400868304</v>
      </c>
      <c r="F15" s="28">
        <v>223.59773700951325</v>
      </c>
      <c r="G15" s="28">
        <v>226.11623083424965</v>
      </c>
      <c r="H15" s="28">
        <v>248.76115880580625</v>
      </c>
      <c r="I15" s="28">
        <v>260.26262730989555</v>
      </c>
      <c r="J15" s="28">
        <v>255.46240955608141</v>
      </c>
      <c r="K15" s="28">
        <v>258.9420636932773</v>
      </c>
      <c r="L15" s="28">
        <v>248.50669511660755</v>
      </c>
      <c r="M15" s="28">
        <v>251.09913543633326</v>
      </c>
      <c r="N15" s="28">
        <v>245.09294540546216</v>
      </c>
      <c r="O15" s="28">
        <v>241.02115718892941</v>
      </c>
      <c r="P15" s="28">
        <v>234.2127470663865</v>
      </c>
      <c r="Q15" s="28">
        <v>263.10677686494262</v>
      </c>
      <c r="R15" s="28">
        <v>272.74753278601725</v>
      </c>
      <c r="S15" s="28">
        <v>298.39439950898389</v>
      </c>
      <c r="T15" s="28">
        <v>289.02438741394872</v>
      </c>
      <c r="U15" s="28">
        <v>301.27491486625809</v>
      </c>
      <c r="V15" s="28">
        <v>279.81868841208978</v>
      </c>
      <c r="W15" s="28">
        <v>308.03239912522315</v>
      </c>
      <c r="X15" s="28">
        <v>318.35119093639082</v>
      </c>
      <c r="Y15" s="28">
        <v>317.42152545665448</v>
      </c>
      <c r="Z15" s="28">
        <v>317.51761874854225</v>
      </c>
      <c r="AA15" s="28">
        <v>312.51216263899397</v>
      </c>
      <c r="AB15" s="28">
        <v>318.1241539830051</v>
      </c>
      <c r="AC15" s="28">
        <v>319.24783093128156</v>
      </c>
      <c r="AD15" s="28">
        <v>325.79488968624065</v>
      </c>
      <c r="AE15" s="28">
        <v>319.44131016351616</v>
      </c>
      <c r="AF15" s="28">
        <v>319.12211175763656</v>
      </c>
      <c r="AG15" s="164">
        <v>313.8988531230687</v>
      </c>
      <c r="AH15" s="143">
        <v>336.7986255785242</v>
      </c>
      <c r="AI15" s="28">
        <v>314.62185247267388</v>
      </c>
      <c r="AJ15" s="164">
        <v>281.23114956712448</v>
      </c>
    </row>
    <row r="16" spans="2:36" ht="18.75" customHeight="1">
      <c r="B16" s="17" t="s">
        <v>10</v>
      </c>
      <c r="C16" s="27" t="s">
        <v>152</v>
      </c>
      <c r="D16" s="27" t="s">
        <v>152</v>
      </c>
      <c r="E16" s="27" t="s">
        <v>152</v>
      </c>
      <c r="F16" s="27" t="s">
        <v>152</v>
      </c>
      <c r="G16" s="27" t="s">
        <v>152</v>
      </c>
      <c r="H16" s="27" t="s">
        <v>152</v>
      </c>
      <c r="I16" s="27" t="s">
        <v>152</v>
      </c>
      <c r="J16" s="27" t="s">
        <v>152</v>
      </c>
      <c r="K16" s="27" t="s">
        <v>152</v>
      </c>
      <c r="L16" s="27" t="s">
        <v>152</v>
      </c>
      <c r="M16" s="27" t="s">
        <v>152</v>
      </c>
      <c r="N16" s="27" t="s">
        <v>152</v>
      </c>
      <c r="O16" s="27" t="s">
        <v>152</v>
      </c>
      <c r="P16" s="27" t="s">
        <v>152</v>
      </c>
      <c r="Q16" s="27" t="s">
        <v>152</v>
      </c>
      <c r="R16" s="27" t="s">
        <v>152</v>
      </c>
      <c r="S16" s="27" t="s">
        <v>152</v>
      </c>
      <c r="T16" s="27" t="s">
        <v>152</v>
      </c>
      <c r="U16" s="27" t="s">
        <v>152</v>
      </c>
      <c r="V16" s="27" t="s">
        <v>152</v>
      </c>
      <c r="W16" s="27" t="s">
        <v>152</v>
      </c>
      <c r="X16" s="27" t="s">
        <v>152</v>
      </c>
      <c r="Y16" s="27" t="s">
        <v>152</v>
      </c>
      <c r="Z16" s="27" t="s">
        <v>152</v>
      </c>
      <c r="AA16" s="27" t="s">
        <v>152</v>
      </c>
      <c r="AB16" s="27" t="s">
        <v>152</v>
      </c>
      <c r="AC16" s="27" t="s">
        <v>152</v>
      </c>
      <c r="AD16" s="27" t="s">
        <v>152</v>
      </c>
      <c r="AE16" s="27" t="s">
        <v>152</v>
      </c>
      <c r="AF16" s="27" t="s">
        <v>152</v>
      </c>
      <c r="AG16" s="163" t="s">
        <v>152</v>
      </c>
      <c r="AH16" s="142" t="s">
        <v>152</v>
      </c>
      <c r="AI16" s="90" t="s">
        <v>152</v>
      </c>
      <c r="AJ16" s="163" t="s">
        <v>152</v>
      </c>
    </row>
    <row r="17" spans="2:36" ht="18.75" customHeight="1">
      <c r="B17" s="18" t="s">
        <v>11</v>
      </c>
      <c r="C17" s="28">
        <v>440.3821568887999</v>
      </c>
      <c r="D17" s="28">
        <v>435.58711699999998</v>
      </c>
      <c r="E17" s="28">
        <v>464.9490945288</v>
      </c>
      <c r="F17" s="28">
        <v>507.25101823199986</v>
      </c>
      <c r="G17" s="28">
        <v>548.18639371999996</v>
      </c>
      <c r="H17" s="28">
        <v>548.93999498799997</v>
      </c>
      <c r="I17" s="28">
        <v>527.03880450479994</v>
      </c>
      <c r="J17" s="28">
        <v>565.81679900480003</v>
      </c>
      <c r="K17" s="28">
        <v>591.0167280416</v>
      </c>
      <c r="L17" s="28">
        <v>631.33933172800005</v>
      </c>
      <c r="M17" s="28">
        <v>679.34443960319993</v>
      </c>
      <c r="N17" s="28">
        <v>667.86644555679993</v>
      </c>
      <c r="O17" s="28">
        <v>626.11114407519995</v>
      </c>
      <c r="P17" s="28">
        <v>688.10339805759997</v>
      </c>
      <c r="Q17" s="28">
        <v>683.25936175279992</v>
      </c>
      <c r="R17" s="28">
        <v>702.63280227279995</v>
      </c>
      <c r="S17" s="28">
        <v>685.80856979040004</v>
      </c>
      <c r="T17" s="28">
        <v>682.3948687976</v>
      </c>
      <c r="U17" s="28">
        <v>643.16203127119991</v>
      </c>
      <c r="V17" s="28">
        <v>600.56324988519987</v>
      </c>
      <c r="W17" s="28">
        <v>617.36071692960002</v>
      </c>
      <c r="X17" s="28">
        <v>608.75448162760006</v>
      </c>
      <c r="Y17" s="28">
        <v>593.2091227159998</v>
      </c>
      <c r="Z17" s="28">
        <v>585.59351955999989</v>
      </c>
      <c r="AA17" s="28">
        <v>608.26918430599994</v>
      </c>
      <c r="AB17" s="28">
        <v>610.11353965239994</v>
      </c>
      <c r="AC17" s="28">
        <v>622.546024364</v>
      </c>
      <c r="AD17" s="28">
        <v>629.46028475222852</v>
      </c>
      <c r="AE17" s="28">
        <v>593.81501917599985</v>
      </c>
      <c r="AF17" s="28">
        <v>588.53585598034067</v>
      </c>
      <c r="AG17" s="164">
        <v>630.44679003268573</v>
      </c>
      <c r="AH17" s="143">
        <v>635.02001989946791</v>
      </c>
      <c r="AI17" s="28">
        <v>539.2441773451601</v>
      </c>
      <c r="AJ17" s="164">
        <v>469.34798237437599</v>
      </c>
    </row>
    <row r="18" spans="2:36" ht="18.75" customHeight="1">
      <c r="B18" s="17" t="s">
        <v>12</v>
      </c>
      <c r="C18" s="27">
        <v>14.834399999999999</v>
      </c>
      <c r="D18" s="27">
        <v>10.585175999999999</v>
      </c>
      <c r="E18" s="27">
        <v>9.3919280000000001</v>
      </c>
      <c r="F18" s="27">
        <v>6.3663599999999994</v>
      </c>
      <c r="G18" s="27">
        <v>5.9229407999999983</v>
      </c>
      <c r="H18" s="27">
        <v>10.618876799999999</v>
      </c>
      <c r="I18" s="27">
        <v>10.162286119999999</v>
      </c>
      <c r="J18" s="27">
        <v>10.228834224000002</v>
      </c>
      <c r="K18" s="27">
        <v>9.845363304000001</v>
      </c>
      <c r="L18" s="27">
        <v>9.3715591200000006</v>
      </c>
      <c r="M18" s="27">
        <v>9.9792610400000008</v>
      </c>
      <c r="N18" s="27">
        <v>9.3822476160000008</v>
      </c>
      <c r="O18" s="27">
        <v>9.1328664000000011</v>
      </c>
      <c r="P18" s="27">
        <v>8.8293455040000008</v>
      </c>
      <c r="Q18" s="27">
        <v>9.1005266016000004</v>
      </c>
      <c r="R18" s="27">
        <v>8.7431820168000005</v>
      </c>
      <c r="S18" s="27">
        <v>9.3814576631999991</v>
      </c>
      <c r="T18" s="27">
        <v>8.7309693239999984</v>
      </c>
      <c r="U18" s="27">
        <v>8.5740466895999994</v>
      </c>
      <c r="V18" s="27">
        <v>6.3100459296000002</v>
      </c>
      <c r="W18" s="27">
        <v>7.8378924371999998</v>
      </c>
      <c r="X18" s="27">
        <v>8.1253529532000002</v>
      </c>
      <c r="Y18" s="27">
        <v>7.7945967875999989</v>
      </c>
      <c r="Z18" s="27">
        <v>7.8087599939999999</v>
      </c>
      <c r="AA18" s="27">
        <v>7.7633889564</v>
      </c>
      <c r="AB18" s="27">
        <v>7.7945701595999983</v>
      </c>
      <c r="AC18" s="27">
        <v>7.7866977131999997</v>
      </c>
      <c r="AD18" s="27">
        <v>8.0091849935999999</v>
      </c>
      <c r="AE18" s="27">
        <v>7.7594022660000004</v>
      </c>
      <c r="AF18" s="27">
        <v>7.3723237795199994</v>
      </c>
      <c r="AG18" s="163">
        <v>6.7138360274159998</v>
      </c>
      <c r="AH18" s="142">
        <v>7.2414360100319994</v>
      </c>
      <c r="AI18" s="90">
        <v>6.8145659692320004</v>
      </c>
      <c r="AJ18" s="163">
        <v>6.6252060000000004</v>
      </c>
    </row>
    <row r="19" spans="2:36" ht="18.75" customHeight="1">
      <c r="B19" s="18" t="s">
        <v>76</v>
      </c>
      <c r="C19" s="28">
        <v>5.0724494800000013</v>
      </c>
      <c r="D19" s="28">
        <v>6.5842937999999993</v>
      </c>
      <c r="E19" s="28">
        <v>8.1332585599999998</v>
      </c>
      <c r="F19" s="28">
        <v>9.6679500399999991</v>
      </c>
      <c r="G19" s="28">
        <v>11.193770280000001</v>
      </c>
      <c r="H19" s="28">
        <v>12.738985</v>
      </c>
      <c r="I19" s="28">
        <v>17.74953404</v>
      </c>
      <c r="J19" s="28">
        <v>18.989426120000001</v>
      </c>
      <c r="K19" s="28">
        <v>19.726019880000003</v>
      </c>
      <c r="L19" s="28">
        <v>20.908158040000004</v>
      </c>
      <c r="M19" s="28">
        <v>22.850827440000003</v>
      </c>
      <c r="N19" s="28">
        <v>21.444678079999996</v>
      </c>
      <c r="O19" s="28">
        <v>23.245622400000002</v>
      </c>
      <c r="P19" s="28">
        <v>25.35598632</v>
      </c>
      <c r="Q19" s="28">
        <v>26.600520520000003</v>
      </c>
      <c r="R19" s="28">
        <v>28.836023440000005</v>
      </c>
      <c r="S19" s="28">
        <v>27.118819000000002</v>
      </c>
      <c r="T19" s="28">
        <v>30.979443879999998</v>
      </c>
      <c r="U19" s="28">
        <v>29.055822040000006</v>
      </c>
      <c r="V19" s="28">
        <v>36.807138200000004</v>
      </c>
      <c r="W19" s="28">
        <v>39.199746320000003</v>
      </c>
      <c r="X19" s="28">
        <v>40.499804240000003</v>
      </c>
      <c r="Y19" s="28">
        <v>41.946047639999996</v>
      </c>
      <c r="Z19" s="28">
        <v>41.321888999999999</v>
      </c>
      <c r="AA19" s="28">
        <v>40.461923879999993</v>
      </c>
      <c r="AB19" s="28">
        <v>40.988944920000002</v>
      </c>
      <c r="AC19" s="28">
        <v>35.837529840000002</v>
      </c>
      <c r="AD19" s="28">
        <v>37.773079120000006</v>
      </c>
      <c r="AE19" s="28">
        <v>39.427755359999999</v>
      </c>
      <c r="AF19" s="28">
        <v>36.900377080000005</v>
      </c>
      <c r="AG19" s="164">
        <v>26.154150120000001</v>
      </c>
      <c r="AH19" s="143">
        <v>24.096270240000003</v>
      </c>
      <c r="AI19" s="28">
        <v>22.033087439999999</v>
      </c>
      <c r="AJ19" s="164">
        <v>18.459629720000006</v>
      </c>
    </row>
    <row r="20" spans="2:36" s="148" customFormat="1" ht="18.75" customHeight="1">
      <c r="B20" s="89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</row>
    <row r="21" spans="2:36" s="10" customFormat="1" ht="18.75" customHeight="1">
      <c r="B21" s="150" t="s">
        <v>9</v>
      </c>
      <c r="C21" s="162">
        <f>SUMIF(C22:C24,"&lt;1E+307")</f>
        <v>4732.7606006881815</v>
      </c>
      <c r="D21" s="162">
        <f t="shared" ref="D21:AD21" si="10">SUMIF(D22:D24,"&lt;1E+307")</f>
        <v>3211.7373955102926</v>
      </c>
      <c r="E21" s="162">
        <f t="shared" si="10"/>
        <v>2202.0959814249795</v>
      </c>
      <c r="F21" s="162">
        <f t="shared" si="10"/>
        <v>1907.3665850028056</v>
      </c>
      <c r="G21" s="162">
        <f t="shared" si="10"/>
        <v>1470.9521382056578</v>
      </c>
      <c r="H21" s="162">
        <f t="shared" si="10"/>
        <v>1265.5133342410625</v>
      </c>
      <c r="I21" s="162">
        <f t="shared" si="10"/>
        <v>1214.9758385817522</v>
      </c>
      <c r="J21" s="162">
        <f t="shared" si="10"/>
        <v>1219.8051029888993</v>
      </c>
      <c r="K21" s="162">
        <f t="shared" si="10"/>
        <v>1003.45520467671</v>
      </c>
      <c r="L21" s="162">
        <f t="shared" si="10"/>
        <v>981.09308503864884</v>
      </c>
      <c r="M21" s="162">
        <f t="shared" si="10"/>
        <v>945.22564241257714</v>
      </c>
      <c r="N21" s="162">
        <f t="shared" si="10"/>
        <v>1015.8284998566836</v>
      </c>
      <c r="O21" s="162">
        <f t="shared" si="10"/>
        <v>951.92353080255862</v>
      </c>
      <c r="P21" s="162">
        <f t="shared" si="10"/>
        <v>847.20476141562028</v>
      </c>
      <c r="Q21" s="162">
        <f t="shared" si="10"/>
        <v>787.88797251640199</v>
      </c>
      <c r="R21" s="162">
        <f t="shared" si="10"/>
        <v>776.78026858587543</v>
      </c>
      <c r="S21" s="162">
        <f t="shared" si="10"/>
        <v>901.73938068813345</v>
      </c>
      <c r="T21" s="162">
        <f t="shared" si="10"/>
        <v>900.28537761007442</v>
      </c>
      <c r="U21" s="162">
        <f t="shared" si="10"/>
        <v>1052.1193296361932</v>
      </c>
      <c r="V21" s="162">
        <f t="shared" si="10"/>
        <v>985.20758244990679</v>
      </c>
      <c r="W21" s="162">
        <f t="shared" si="10"/>
        <v>1275.2682339868413</v>
      </c>
      <c r="X21" s="162">
        <f t="shared" si="10"/>
        <v>1127.8945695520522</v>
      </c>
      <c r="Y21" s="162">
        <f t="shared" si="10"/>
        <v>1212.5682532442772</v>
      </c>
      <c r="Z21" s="162">
        <f t="shared" si="10"/>
        <v>1239.6572283227265</v>
      </c>
      <c r="AA21" s="162">
        <f t="shared" si="10"/>
        <v>1024.6108380603912</v>
      </c>
      <c r="AB21" s="162">
        <f t="shared" si="10"/>
        <v>1078.6016187328487</v>
      </c>
      <c r="AC21" s="162">
        <f t="shared" si="10"/>
        <v>1024.7781228063109</v>
      </c>
      <c r="AD21" s="162">
        <f t="shared" si="10"/>
        <v>1042.3579405862217</v>
      </c>
      <c r="AE21" s="162">
        <f t="shared" ref="AE21:AF21" si="11">SUMIF(AE22:AE24,"&lt;1E+307")</f>
        <v>1041.3323659915859</v>
      </c>
      <c r="AF21" s="162">
        <f t="shared" si="11"/>
        <v>1014.4343476649353</v>
      </c>
      <c r="AG21" s="162">
        <f t="shared" ref="AG21" si="12">SUMIF(AG22:AG24,"&lt;1E+307")</f>
        <v>964.67950308669879</v>
      </c>
      <c r="AH21" s="162">
        <f t="shared" ref="AH21:AJ21" si="13">SUMIF(AH22:AH24,"&lt;1E+307")</f>
        <v>1094.4884241350985</v>
      </c>
      <c r="AI21" s="162">
        <f t="shared" ref="AI21" si="14">SUMIF(AI22:AI24,"&lt;1E+307")</f>
        <v>1084.8850569247402</v>
      </c>
      <c r="AJ21" s="162">
        <f t="shared" si="13"/>
        <v>1047.4071231691801</v>
      </c>
    </row>
    <row r="22" spans="2:36" s="148" customFormat="1" ht="18.75" customHeight="1">
      <c r="B22" s="89" t="s">
        <v>68</v>
      </c>
      <c r="C22" s="163">
        <v>1636.9491937022053</v>
      </c>
      <c r="D22" s="163">
        <v>1045.3928379967056</v>
      </c>
      <c r="E22" s="163">
        <v>611.71640650874292</v>
      </c>
      <c r="F22" s="163">
        <v>460.26006545638592</v>
      </c>
      <c r="G22" s="163">
        <v>215.12551325947524</v>
      </c>
      <c r="H22" s="163">
        <v>269.8522826784021</v>
      </c>
      <c r="I22" s="163">
        <v>208.43398039641713</v>
      </c>
      <c r="J22" s="163">
        <v>261.95297489921688</v>
      </c>
      <c r="K22" s="163">
        <v>126.91131843130997</v>
      </c>
      <c r="L22" s="163">
        <v>100.35871415744282</v>
      </c>
      <c r="M22" s="163">
        <v>106.20829573591216</v>
      </c>
      <c r="N22" s="163">
        <v>94.957743097817641</v>
      </c>
      <c r="O22" s="163">
        <v>90.327361572145946</v>
      </c>
      <c r="P22" s="163">
        <v>33.619924903555017</v>
      </c>
      <c r="Q22" s="163">
        <v>31.691586033898336</v>
      </c>
      <c r="R22" s="163">
        <v>34.329222194213301</v>
      </c>
      <c r="S22" s="163">
        <v>42.10202718070019</v>
      </c>
      <c r="T22" s="163">
        <v>47.043116935961478</v>
      </c>
      <c r="U22" s="163">
        <v>60.41677931436039</v>
      </c>
      <c r="V22" s="163">
        <v>66.08018082826112</v>
      </c>
      <c r="W22" s="163">
        <v>93.798971157064628</v>
      </c>
      <c r="X22" s="163">
        <v>76.93328986038145</v>
      </c>
      <c r="Y22" s="163">
        <v>90.498416216846636</v>
      </c>
      <c r="Z22" s="163">
        <v>89.317181441363132</v>
      </c>
      <c r="AA22" s="163">
        <v>84.540819357200007</v>
      </c>
      <c r="AB22" s="163">
        <v>100.56661160598829</v>
      </c>
      <c r="AC22" s="163">
        <v>98.004157433826563</v>
      </c>
      <c r="AD22" s="163">
        <v>101.11238953405396</v>
      </c>
      <c r="AE22" s="163">
        <v>93.78975675755828</v>
      </c>
      <c r="AF22" s="163">
        <v>95.413529013896763</v>
      </c>
      <c r="AG22" s="163">
        <v>93.947081267928681</v>
      </c>
      <c r="AH22" s="163">
        <v>98.239859088356241</v>
      </c>
      <c r="AI22" s="163">
        <v>98.427208320936188</v>
      </c>
      <c r="AJ22" s="163">
        <v>92.850423169088131</v>
      </c>
    </row>
    <row r="23" spans="2:36" s="148" customFormat="1" ht="18.75" customHeight="1">
      <c r="B23" s="18" t="s">
        <v>16</v>
      </c>
      <c r="C23" s="164">
        <v>2782.8577891109067</v>
      </c>
      <c r="D23" s="164">
        <v>1968.7301248995975</v>
      </c>
      <c r="E23" s="164">
        <v>1460.6864197280015</v>
      </c>
      <c r="F23" s="164">
        <v>1362.9150196985231</v>
      </c>
      <c r="G23" s="164">
        <v>1215.7731207193958</v>
      </c>
      <c r="H23" s="164">
        <v>979.94899600113217</v>
      </c>
      <c r="I23" s="164">
        <v>998.88333826087307</v>
      </c>
      <c r="J23" s="164">
        <v>952.34315030787377</v>
      </c>
      <c r="K23" s="164">
        <v>871.67050908898671</v>
      </c>
      <c r="L23" s="164">
        <v>876.99370087855561</v>
      </c>
      <c r="M23" s="164">
        <v>835.39068520206456</v>
      </c>
      <c r="N23" s="164">
        <v>917.35820551909376</v>
      </c>
      <c r="O23" s="164">
        <v>858.23487843701582</v>
      </c>
      <c r="P23" s="164">
        <v>810.80661000700752</v>
      </c>
      <c r="Q23" s="164">
        <v>753.8774752769624</v>
      </c>
      <c r="R23" s="164">
        <v>739.81165732589068</v>
      </c>
      <c r="S23" s="164">
        <v>857.37794315920598</v>
      </c>
      <c r="T23" s="164">
        <v>851.46137266384392</v>
      </c>
      <c r="U23" s="164">
        <v>989.98886983503962</v>
      </c>
      <c r="V23" s="164">
        <v>917.52034953280031</v>
      </c>
      <c r="W23" s="164">
        <v>1179.9311686600015</v>
      </c>
      <c r="X23" s="164">
        <v>1049.4169926563068</v>
      </c>
      <c r="Y23" s="164">
        <v>1120.5422196195016</v>
      </c>
      <c r="Z23" s="164">
        <v>1148.7315991716393</v>
      </c>
      <c r="AA23" s="164">
        <v>938.36489354219816</v>
      </c>
      <c r="AB23" s="164">
        <v>976.46177522487278</v>
      </c>
      <c r="AC23" s="164">
        <v>925.18390028812973</v>
      </c>
      <c r="AD23" s="164">
        <v>939.67196058490799</v>
      </c>
      <c r="AE23" s="164">
        <v>945.97353235768776</v>
      </c>
      <c r="AF23" s="164">
        <v>917.4650557964668</v>
      </c>
      <c r="AG23" s="164">
        <v>869.18131867286911</v>
      </c>
      <c r="AH23" s="164">
        <v>994.24798570393773</v>
      </c>
      <c r="AI23" s="164">
        <v>984.55483556067384</v>
      </c>
      <c r="AJ23" s="164">
        <v>952.64483740646472</v>
      </c>
    </row>
    <row r="24" spans="2:36" s="148" customFormat="1" ht="18.75" customHeight="1">
      <c r="B24" s="89" t="s">
        <v>69</v>
      </c>
      <c r="C24" s="163">
        <v>312.95361787506954</v>
      </c>
      <c r="D24" s="163">
        <v>197.61443261398961</v>
      </c>
      <c r="E24" s="163">
        <v>129.69315518823507</v>
      </c>
      <c r="F24" s="163">
        <v>84.191499847896381</v>
      </c>
      <c r="G24" s="163">
        <v>40.053504226786856</v>
      </c>
      <c r="H24" s="163">
        <v>15.712055561528134</v>
      </c>
      <c r="I24" s="163">
        <v>7.658519924462146</v>
      </c>
      <c r="J24" s="163">
        <v>5.5089777818087242</v>
      </c>
      <c r="K24" s="163">
        <v>4.8733771564132686</v>
      </c>
      <c r="L24" s="163">
        <v>3.740670002650369</v>
      </c>
      <c r="M24" s="163">
        <v>3.6266614746003585</v>
      </c>
      <c r="N24" s="163">
        <v>3.5125512397721432</v>
      </c>
      <c r="O24" s="163">
        <v>3.3612907933968899</v>
      </c>
      <c r="P24" s="163">
        <v>2.778226505057805</v>
      </c>
      <c r="Q24" s="163">
        <v>2.3189112055411698</v>
      </c>
      <c r="R24" s="163">
        <v>2.6393890657714651</v>
      </c>
      <c r="S24" s="163">
        <v>2.2594103482271946</v>
      </c>
      <c r="T24" s="163">
        <v>1.7808880102689459</v>
      </c>
      <c r="U24" s="163">
        <v>1.7136804867932547</v>
      </c>
      <c r="V24" s="163">
        <v>1.6070520888454378</v>
      </c>
      <c r="W24" s="163">
        <v>1.5380941697750574</v>
      </c>
      <c r="X24" s="163">
        <v>1.5442870353641061</v>
      </c>
      <c r="Y24" s="163">
        <v>1.5276174079290894</v>
      </c>
      <c r="Z24" s="163">
        <v>1.6084477097239662</v>
      </c>
      <c r="AA24" s="163">
        <v>1.7051251609930287</v>
      </c>
      <c r="AB24" s="163">
        <v>1.573231901987509</v>
      </c>
      <c r="AC24" s="163">
        <v>1.5900650843545194</v>
      </c>
      <c r="AD24" s="163">
        <v>1.5735904672597707</v>
      </c>
      <c r="AE24" s="163">
        <v>1.5690768763398255</v>
      </c>
      <c r="AF24" s="163">
        <v>1.5557628545717104</v>
      </c>
      <c r="AG24" s="163">
        <v>1.551103145901072</v>
      </c>
      <c r="AH24" s="163">
        <v>2.0005793428043979</v>
      </c>
      <c r="AI24" s="163">
        <v>1.9030130431301409</v>
      </c>
      <c r="AJ24" s="163">
        <v>1.9118625936272311</v>
      </c>
    </row>
    <row r="25" spans="2:36" s="148" customFormat="1" ht="18.75" customHeight="1">
      <c r="B25" s="18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</row>
    <row r="26" spans="2:36" s="10" customFormat="1" ht="18.75" customHeight="1">
      <c r="B26" s="151" t="s">
        <v>13</v>
      </c>
      <c r="C26" s="161">
        <f>SUMIF(C27:C30,"&lt;1E+307")</f>
        <v>1838.3948888606708</v>
      </c>
      <c r="D26" s="161">
        <f t="shared" ref="D26:AD26" si="15">SUMIF(D27:D30,"&lt;1E+307")</f>
        <v>1510.4516369340556</v>
      </c>
      <c r="E26" s="161">
        <f t="shared" si="15"/>
        <v>1320.174316875766</v>
      </c>
      <c r="F26" s="161">
        <f t="shared" si="15"/>
        <v>1157.772410568235</v>
      </c>
      <c r="G26" s="161">
        <f t="shared" si="15"/>
        <v>986.7559999057089</v>
      </c>
      <c r="H26" s="161">
        <f t="shared" si="15"/>
        <v>909.91913066099653</v>
      </c>
      <c r="I26" s="161">
        <f t="shared" si="15"/>
        <v>829.9915740956086</v>
      </c>
      <c r="J26" s="161">
        <f t="shared" si="15"/>
        <v>744.03547975371748</v>
      </c>
      <c r="K26" s="161">
        <f t="shared" si="15"/>
        <v>679.30820318696999</v>
      </c>
      <c r="L26" s="161">
        <f t="shared" si="15"/>
        <v>622.54637215722289</v>
      </c>
      <c r="M26" s="161">
        <f t="shared" si="15"/>
        <v>562.78664150391467</v>
      </c>
      <c r="N26" s="161">
        <f t="shared" si="15"/>
        <v>510.58563095642592</v>
      </c>
      <c r="O26" s="161">
        <f t="shared" si="15"/>
        <v>475.94583636862257</v>
      </c>
      <c r="P26" s="161">
        <f t="shared" si="15"/>
        <v>433.87477999465779</v>
      </c>
      <c r="Q26" s="161">
        <f t="shared" si="15"/>
        <v>394.5260731882853</v>
      </c>
      <c r="R26" s="161">
        <f t="shared" si="15"/>
        <v>367.57872632405309</v>
      </c>
      <c r="S26" s="161">
        <f t="shared" si="15"/>
        <v>355.92288546964744</v>
      </c>
      <c r="T26" s="161">
        <f t="shared" si="15"/>
        <v>326.46741484271035</v>
      </c>
      <c r="U26" s="161">
        <f t="shared" si="15"/>
        <v>309.90436397817354</v>
      </c>
      <c r="V26" s="161">
        <f t="shared" si="15"/>
        <v>294.82967421536438</v>
      </c>
      <c r="W26" s="161">
        <f t="shared" si="15"/>
        <v>268.05057131680439</v>
      </c>
      <c r="X26" s="161">
        <f t="shared" si="15"/>
        <v>261.54324480578464</v>
      </c>
      <c r="Y26" s="161">
        <f t="shared" si="15"/>
        <v>243.22235562290479</v>
      </c>
      <c r="Z26" s="161">
        <f t="shared" si="15"/>
        <v>242.39963302125204</v>
      </c>
      <c r="AA26" s="161">
        <f t="shared" si="15"/>
        <v>232.81696007787707</v>
      </c>
      <c r="AB26" s="161">
        <f t="shared" si="15"/>
        <v>253.5180894863187</v>
      </c>
      <c r="AC26" s="161">
        <f t="shared" si="15"/>
        <v>259.34189575860881</v>
      </c>
      <c r="AD26" s="161">
        <f t="shared" si="15"/>
        <v>260.46128122254896</v>
      </c>
      <c r="AE26" s="161">
        <f t="shared" ref="AE26:AF26" si="16">SUMIF(AE27:AE30,"&lt;1E+307")</f>
        <v>258.52474423437297</v>
      </c>
      <c r="AF26" s="161">
        <f t="shared" si="16"/>
        <v>259.30296693899351</v>
      </c>
      <c r="AG26" s="161">
        <f t="shared" ref="AG26" si="17">SUMIF(AG27:AG30,"&lt;1E+307")</f>
        <v>236.64168557830399</v>
      </c>
      <c r="AH26" s="161">
        <f t="shared" ref="AH26:AJ26" si="18">SUMIF(AH27:AH30,"&lt;1E+307")</f>
        <v>230.42775876782278</v>
      </c>
      <c r="AI26" s="161">
        <f t="shared" ref="AI26" si="19">SUMIF(AI27:AI30,"&lt;1E+307")</f>
        <v>245.91808462417623</v>
      </c>
      <c r="AJ26" s="161">
        <f t="shared" si="18"/>
        <v>240.32804481954736</v>
      </c>
    </row>
    <row r="27" spans="2:36" s="148" customFormat="1" ht="18.75" customHeight="1">
      <c r="B27" s="18" t="s">
        <v>3</v>
      </c>
      <c r="C27" s="164">
        <v>3.4839966912178637</v>
      </c>
      <c r="D27" s="164">
        <v>3.3889757791956918</v>
      </c>
      <c r="E27" s="164">
        <v>2.9731471823679598</v>
      </c>
      <c r="F27" s="164">
        <v>2.6837229087543544</v>
      </c>
      <c r="G27" s="164">
        <v>2.8271881743571252</v>
      </c>
      <c r="H27" s="164">
        <v>2.8066358335146511</v>
      </c>
      <c r="I27" s="164">
        <v>2.6226657886467803</v>
      </c>
      <c r="J27" s="164">
        <v>2.7957944107853168</v>
      </c>
      <c r="K27" s="164">
        <v>2.7571793785535461</v>
      </c>
      <c r="L27" s="164">
        <v>2.9060191936468129</v>
      </c>
      <c r="M27" s="164">
        <v>3.0446459251859941</v>
      </c>
      <c r="N27" s="164">
        <v>2.8934927384148117</v>
      </c>
      <c r="O27" s="164">
        <v>2.8087348599535473</v>
      </c>
      <c r="P27" s="164">
        <v>2.7794761198344773</v>
      </c>
      <c r="Q27" s="164">
        <v>2.6403645859797367</v>
      </c>
      <c r="R27" s="164">
        <v>2.6815451289494132</v>
      </c>
      <c r="S27" s="164">
        <v>2.7613041845119648</v>
      </c>
      <c r="T27" s="164">
        <v>2.826089587098751</v>
      </c>
      <c r="U27" s="164">
        <v>2.8406458314827527</v>
      </c>
      <c r="V27" s="164">
        <v>2.6155574249359943</v>
      </c>
      <c r="W27" s="164">
        <v>2.5445239549809187</v>
      </c>
      <c r="X27" s="164">
        <v>2.5535884300837433</v>
      </c>
      <c r="Y27" s="164">
        <v>2.4643135744858427</v>
      </c>
      <c r="Z27" s="164">
        <v>2.395787086016723</v>
      </c>
      <c r="AA27" s="164">
        <v>2.5439841476783527</v>
      </c>
      <c r="AB27" s="164">
        <v>2.6794308325756173</v>
      </c>
      <c r="AC27" s="164">
        <v>2.5389244834400757</v>
      </c>
      <c r="AD27" s="164">
        <v>2.5923062114892783</v>
      </c>
      <c r="AE27" s="164">
        <v>2.780413265706676</v>
      </c>
      <c r="AF27" s="164">
        <v>2.9237633391227362</v>
      </c>
      <c r="AG27" s="164">
        <v>2.0388590393607577</v>
      </c>
      <c r="AH27" s="164">
        <v>2.1769024766425646</v>
      </c>
      <c r="AI27" s="164">
        <v>2.4227988542094829</v>
      </c>
      <c r="AJ27" s="164">
        <v>2.0708307933589696</v>
      </c>
    </row>
    <row r="28" spans="2:36" s="148" customFormat="1" ht="18.75" customHeight="1">
      <c r="B28" s="89" t="s">
        <v>4</v>
      </c>
      <c r="C28" s="163">
        <v>1812.7468825146593</v>
      </c>
      <c r="D28" s="163">
        <v>1486.6635853971418</v>
      </c>
      <c r="E28" s="163">
        <v>1297.8553369723452</v>
      </c>
      <c r="F28" s="163">
        <v>1136.8736142220584</v>
      </c>
      <c r="G28" s="163">
        <v>967.21698231880498</v>
      </c>
      <c r="H28" s="163">
        <v>892.02602359430341</v>
      </c>
      <c r="I28" s="163">
        <v>813.24689442592114</v>
      </c>
      <c r="J28" s="163">
        <v>731.20682716578301</v>
      </c>
      <c r="K28" s="163">
        <v>668.7109963686845</v>
      </c>
      <c r="L28" s="163">
        <v>612.14664839960471</v>
      </c>
      <c r="M28" s="163">
        <v>553.29756508957473</v>
      </c>
      <c r="N28" s="163">
        <v>503.33641435866303</v>
      </c>
      <c r="O28" s="163">
        <v>470.72225590791112</v>
      </c>
      <c r="P28" s="163">
        <v>428.49043512189041</v>
      </c>
      <c r="Q28" s="163">
        <v>389.25247951472448</v>
      </c>
      <c r="R28" s="163">
        <v>362.31365524279937</v>
      </c>
      <c r="S28" s="163">
        <v>350.70960746993273</v>
      </c>
      <c r="T28" s="163">
        <v>321.43994431766185</v>
      </c>
      <c r="U28" s="163">
        <v>304.80053078335658</v>
      </c>
      <c r="V28" s="163">
        <v>290.29566292519667</v>
      </c>
      <c r="W28" s="163">
        <v>263.50204293491356</v>
      </c>
      <c r="X28" s="163">
        <v>257.07792596797111</v>
      </c>
      <c r="Y28" s="163">
        <v>239.01451193767605</v>
      </c>
      <c r="Z28" s="163">
        <v>238.32874638528693</v>
      </c>
      <c r="AA28" s="163">
        <v>228.37183216066308</v>
      </c>
      <c r="AB28" s="163">
        <v>248.89359654180865</v>
      </c>
      <c r="AC28" s="163">
        <v>254.12198733142858</v>
      </c>
      <c r="AD28" s="163">
        <v>255.38255166922275</v>
      </c>
      <c r="AE28" s="163">
        <v>250.76018456880593</v>
      </c>
      <c r="AF28" s="163">
        <v>252.20232814775017</v>
      </c>
      <c r="AG28" s="163">
        <v>228.23422971298979</v>
      </c>
      <c r="AH28" s="163">
        <v>222.05484142752499</v>
      </c>
      <c r="AI28" s="163">
        <v>233.77299081126316</v>
      </c>
      <c r="AJ28" s="163">
        <v>228.59394032690128</v>
      </c>
    </row>
    <row r="29" spans="2:36" s="148" customFormat="1" ht="18.75" customHeight="1">
      <c r="B29" s="18" t="s">
        <v>5</v>
      </c>
      <c r="C29" s="164">
        <v>19.734808450866772</v>
      </c>
      <c r="D29" s="164">
        <v>18.027646476920474</v>
      </c>
      <c r="E29" s="164">
        <v>16.907662637322616</v>
      </c>
      <c r="F29" s="164">
        <v>15.784383499346669</v>
      </c>
      <c r="G29" s="164">
        <v>14.376482073456019</v>
      </c>
      <c r="H29" s="164">
        <v>13.143011197078801</v>
      </c>
      <c r="I29" s="164">
        <v>12.326464370117458</v>
      </c>
      <c r="J29" s="164">
        <v>8.5104483959886217</v>
      </c>
      <c r="K29" s="164">
        <v>6.3650134470455777</v>
      </c>
      <c r="L29" s="164">
        <v>6.191735019493759</v>
      </c>
      <c r="M29" s="164">
        <v>5.2107884956347439</v>
      </c>
      <c r="N29" s="164">
        <v>3.1470904655377332</v>
      </c>
      <c r="O29" s="164">
        <v>1.2760626815164469</v>
      </c>
      <c r="P29" s="164">
        <v>1.2362350866767469</v>
      </c>
      <c r="Q29" s="164">
        <v>1.1597914052605005</v>
      </c>
      <c r="R29" s="164">
        <v>0.99921305111360104</v>
      </c>
      <c r="S29" s="164">
        <v>0.87037316887749427</v>
      </c>
      <c r="T29" s="164">
        <v>0.79084795637047955</v>
      </c>
      <c r="U29" s="164">
        <v>0.74298091285111645</v>
      </c>
      <c r="V29" s="164">
        <v>0.63240451463283909</v>
      </c>
      <c r="W29" s="164">
        <v>0.63781531855518381</v>
      </c>
      <c r="X29" s="164">
        <v>0.65570859212490773</v>
      </c>
      <c r="Y29" s="164">
        <v>0.50154309655711704</v>
      </c>
      <c r="Z29" s="164">
        <v>0.46939362878224156</v>
      </c>
      <c r="AA29" s="164">
        <v>0.40657939798965109</v>
      </c>
      <c r="AB29" s="164">
        <v>0.39885854461292958</v>
      </c>
      <c r="AC29" s="164">
        <v>0.42034309693413308</v>
      </c>
      <c r="AD29" s="164">
        <v>0.34176250801289093</v>
      </c>
      <c r="AE29" s="164">
        <v>0.28256377162783447</v>
      </c>
      <c r="AF29" s="164">
        <v>0.3140094811241006</v>
      </c>
      <c r="AG29" s="164">
        <v>0.32957439731605331</v>
      </c>
      <c r="AH29" s="164">
        <v>0.33020927058404304</v>
      </c>
      <c r="AI29" s="164">
        <v>0.29558639981425239</v>
      </c>
      <c r="AJ29" s="164">
        <v>0.27390919718641221</v>
      </c>
    </row>
    <row r="30" spans="2:36" s="148" customFormat="1" ht="18.75" customHeight="1">
      <c r="B30" s="89" t="s">
        <v>6</v>
      </c>
      <c r="C30" s="163">
        <v>2.4292012039268114</v>
      </c>
      <c r="D30" s="163">
        <v>2.3714292807977086</v>
      </c>
      <c r="E30" s="163">
        <v>2.43817008373026</v>
      </c>
      <c r="F30" s="163">
        <v>2.4306899380757057</v>
      </c>
      <c r="G30" s="163">
        <v>2.3353473390907742</v>
      </c>
      <c r="H30" s="163">
        <v>1.9434600360997742</v>
      </c>
      <c r="I30" s="163">
        <v>1.7955495109231128</v>
      </c>
      <c r="J30" s="163">
        <v>1.5224097811605035</v>
      </c>
      <c r="K30" s="163">
        <v>1.4750139926862973</v>
      </c>
      <c r="L30" s="163">
        <v>1.3019695444775805</v>
      </c>
      <c r="M30" s="163">
        <v>1.2336419935191965</v>
      </c>
      <c r="N30" s="163">
        <v>1.2086333938103018</v>
      </c>
      <c r="O30" s="163">
        <v>1.1387829192414125</v>
      </c>
      <c r="P30" s="163">
        <v>1.3686336662561112</v>
      </c>
      <c r="Q30" s="163">
        <v>1.4734376823205979</v>
      </c>
      <c r="R30" s="163">
        <v>1.5843129011906842</v>
      </c>
      <c r="S30" s="163">
        <v>1.5816006463252446</v>
      </c>
      <c r="T30" s="163">
        <v>1.4105329815792287</v>
      </c>
      <c r="U30" s="163">
        <v>1.5202064504830799</v>
      </c>
      <c r="V30" s="163">
        <v>1.2860493505988491</v>
      </c>
      <c r="W30" s="163">
        <v>1.3661891083546993</v>
      </c>
      <c r="X30" s="163">
        <v>1.2560218156049496</v>
      </c>
      <c r="Y30" s="163">
        <v>1.2419870141857652</v>
      </c>
      <c r="Z30" s="163">
        <v>1.2057059211661669</v>
      </c>
      <c r="AA30" s="163">
        <v>1.4945643715460109</v>
      </c>
      <c r="AB30" s="163">
        <v>1.5462035673215313</v>
      </c>
      <c r="AC30" s="163">
        <v>2.2606408468060417</v>
      </c>
      <c r="AD30" s="163">
        <v>2.1446608338240507</v>
      </c>
      <c r="AE30" s="163">
        <v>4.7015826282325728</v>
      </c>
      <c r="AF30" s="163">
        <v>3.8628659709965167</v>
      </c>
      <c r="AG30" s="163">
        <v>6.0390224286373906</v>
      </c>
      <c r="AH30" s="163">
        <v>5.8658055930711628</v>
      </c>
      <c r="AI30" s="163">
        <v>9.4267085588893593</v>
      </c>
      <c r="AJ30" s="163">
        <v>9.3893645021007064</v>
      </c>
    </row>
    <row r="31" spans="2:36" s="148" customFormat="1" ht="18.75" customHeight="1">
      <c r="B31" s="18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</row>
    <row r="32" spans="2:36" s="10" customFormat="1" ht="18.75" customHeight="1">
      <c r="B32" s="151" t="s">
        <v>14</v>
      </c>
      <c r="C32" s="161">
        <f>SUMIF(C33:C40,"&lt;1E+307")</f>
        <v>46277.40665205969</v>
      </c>
      <c r="D32" s="161">
        <f t="shared" ref="D32:AF32" si="20">SUMIF(D33:D40,"&lt;1E+307")</f>
        <v>41129.03414953305</v>
      </c>
      <c r="E32" s="161">
        <f t="shared" si="20"/>
        <v>40233.053653691575</v>
      </c>
      <c r="F32" s="161">
        <f t="shared" si="20"/>
        <v>40221.114782032622</v>
      </c>
      <c r="G32" s="161">
        <f t="shared" si="20"/>
        <v>40786.180685103405</v>
      </c>
      <c r="H32" s="161">
        <f t="shared" si="20"/>
        <v>40764.924470129794</v>
      </c>
      <c r="I32" s="161">
        <f t="shared" si="20"/>
        <v>40874.257468592492</v>
      </c>
      <c r="J32" s="161">
        <f t="shared" si="20"/>
        <v>39848.794306149146</v>
      </c>
      <c r="K32" s="161">
        <f t="shared" si="20"/>
        <v>39930.587214048028</v>
      </c>
      <c r="L32" s="161">
        <f t="shared" si="20"/>
        <v>39647.1942218806</v>
      </c>
      <c r="M32" s="161">
        <f t="shared" si="20"/>
        <v>39084.156364176597</v>
      </c>
      <c r="N32" s="161">
        <f t="shared" si="20"/>
        <v>39658.26712718304</v>
      </c>
      <c r="O32" s="161">
        <f t="shared" si="20"/>
        <v>38238.410934462954</v>
      </c>
      <c r="P32" s="161">
        <f t="shared" si="20"/>
        <v>37901.299760187147</v>
      </c>
      <c r="Q32" s="161">
        <f t="shared" si="20"/>
        <v>36835.482729767769</v>
      </c>
      <c r="R32" s="161">
        <f t="shared" si="20"/>
        <v>36700.843357082813</v>
      </c>
      <c r="S32" s="161">
        <f t="shared" si="20"/>
        <v>36024.507941116164</v>
      </c>
      <c r="T32" s="161">
        <f t="shared" si="20"/>
        <v>36277.374745871857</v>
      </c>
      <c r="U32" s="161">
        <f t="shared" si="20"/>
        <v>36529.282033521384</v>
      </c>
      <c r="V32" s="161">
        <f t="shared" si="20"/>
        <v>36694.180292514837</v>
      </c>
      <c r="W32" s="161">
        <f t="shared" si="20"/>
        <v>36460.387755554199</v>
      </c>
      <c r="X32" s="161">
        <f t="shared" si="20"/>
        <v>36264.89213997958</v>
      </c>
      <c r="Y32" s="161">
        <f t="shared" si="20"/>
        <v>36470.867024162391</v>
      </c>
      <c r="Z32" s="161">
        <f t="shared" si="20"/>
        <v>37135.989866367701</v>
      </c>
      <c r="AA32" s="161">
        <f t="shared" si="20"/>
        <v>37584.860417037591</v>
      </c>
      <c r="AB32" s="161">
        <f t="shared" si="20"/>
        <v>37628.475917307616</v>
      </c>
      <c r="AC32" s="161">
        <f t="shared" si="20"/>
        <v>37365.815852487263</v>
      </c>
      <c r="AD32" s="161">
        <f t="shared" si="20"/>
        <v>37170.757113969994</v>
      </c>
      <c r="AE32" s="161">
        <f t="shared" si="20"/>
        <v>36620.922556078272</v>
      </c>
      <c r="AF32" s="161">
        <f t="shared" si="20"/>
        <v>36296.433880924174</v>
      </c>
      <c r="AG32" s="161">
        <f t="shared" ref="AG32" si="21">SUMIF(AG33:AG40,"&lt;1E+307")</f>
        <v>35847.696407023541</v>
      </c>
      <c r="AH32" s="161">
        <f t="shared" ref="AH32:AJ32" si="22">SUMIF(AH33:AH40,"&lt;1E+307")</f>
        <v>34924.183440379034</v>
      </c>
      <c r="AI32" s="161">
        <f t="shared" ref="AI32" si="23">SUMIF(AI33:AI40,"&lt;1E+307")</f>
        <v>34338.135412508185</v>
      </c>
      <c r="AJ32" s="161">
        <f t="shared" si="22"/>
        <v>33954.325484868663</v>
      </c>
    </row>
    <row r="33" spans="2:36" s="148" customFormat="1" ht="18.75" customHeight="1">
      <c r="B33" s="18" t="s">
        <v>17</v>
      </c>
      <c r="C33" s="164">
        <v>271.98078358565732</v>
      </c>
      <c r="D33" s="164">
        <v>110.67630712655418</v>
      </c>
      <c r="E33" s="164">
        <v>80.384028802939412</v>
      </c>
      <c r="F33" s="164">
        <v>78.062660640011401</v>
      </c>
      <c r="G33" s="164">
        <v>62.942838677016837</v>
      </c>
      <c r="H33" s="164">
        <v>74.523330943630299</v>
      </c>
      <c r="I33" s="164">
        <v>71.337046520475695</v>
      </c>
      <c r="J33" s="164">
        <v>71.907461748806952</v>
      </c>
      <c r="K33" s="164">
        <v>67.100868569898793</v>
      </c>
      <c r="L33" s="164">
        <v>64.188300317394848</v>
      </c>
      <c r="M33" s="164">
        <v>71.057628389287927</v>
      </c>
      <c r="N33" s="164">
        <v>63.29127847895613</v>
      </c>
      <c r="O33" s="164">
        <v>62.701516696382505</v>
      </c>
      <c r="P33" s="164">
        <v>53.818336562575332</v>
      </c>
      <c r="Q33" s="164">
        <v>55.117606271161591</v>
      </c>
      <c r="R33" s="164">
        <v>59.567203142570953</v>
      </c>
      <c r="S33" s="164">
        <v>69.952442769476832</v>
      </c>
      <c r="T33" s="164">
        <v>100.61303733416308</v>
      </c>
      <c r="U33" s="164">
        <v>93.04586943413382</v>
      </c>
      <c r="V33" s="164">
        <v>98.368564920941253</v>
      </c>
      <c r="W33" s="164">
        <v>147.32879493003921</v>
      </c>
      <c r="X33" s="164">
        <v>157.08904380055606</v>
      </c>
      <c r="Y33" s="164">
        <v>152.48640881176806</v>
      </c>
      <c r="Z33" s="164">
        <v>162.45544962184564</v>
      </c>
      <c r="AA33" s="164">
        <v>178.86856316138199</v>
      </c>
      <c r="AB33" s="164">
        <v>192.76454925184723</v>
      </c>
      <c r="AC33" s="164">
        <v>201.36236590827141</v>
      </c>
      <c r="AD33" s="164">
        <v>211.0329043233518</v>
      </c>
      <c r="AE33" s="164">
        <v>197.56051815398217</v>
      </c>
      <c r="AF33" s="164">
        <v>198.60156861876447</v>
      </c>
      <c r="AG33" s="164">
        <v>201.77681761724196</v>
      </c>
      <c r="AH33" s="164">
        <v>195.90888379532129</v>
      </c>
      <c r="AI33" s="164">
        <v>213.75900753520335</v>
      </c>
      <c r="AJ33" s="164">
        <v>202.34787309633853</v>
      </c>
    </row>
    <row r="34" spans="2:36" s="148" customFormat="1" ht="18.75" customHeight="1">
      <c r="B34" s="89" t="s">
        <v>28</v>
      </c>
      <c r="C34" s="163">
        <v>37247.491235834277</v>
      </c>
      <c r="D34" s="163">
        <v>33203.027600401168</v>
      </c>
      <c r="E34" s="163">
        <v>32360.676064671905</v>
      </c>
      <c r="F34" s="163">
        <v>32390.494019154903</v>
      </c>
      <c r="G34" s="163">
        <v>32625.969190143864</v>
      </c>
      <c r="H34" s="163">
        <v>32678.603704113211</v>
      </c>
      <c r="I34" s="163">
        <v>32706.539305901966</v>
      </c>
      <c r="J34" s="163">
        <v>31775.712301013104</v>
      </c>
      <c r="K34" s="163">
        <v>31596.592186243775</v>
      </c>
      <c r="L34" s="163">
        <v>31374.602362429236</v>
      </c>
      <c r="M34" s="163">
        <v>30854.26870080029</v>
      </c>
      <c r="N34" s="163">
        <v>31327.363353479363</v>
      </c>
      <c r="O34" s="163">
        <v>30091.455455779171</v>
      </c>
      <c r="P34" s="163">
        <v>29716.074616688635</v>
      </c>
      <c r="Q34" s="163">
        <v>28894.796510307238</v>
      </c>
      <c r="R34" s="163">
        <v>28705.427233891292</v>
      </c>
      <c r="S34" s="163">
        <v>28122.151271298084</v>
      </c>
      <c r="T34" s="163">
        <v>28225.77808105955</v>
      </c>
      <c r="U34" s="163">
        <v>28480.585196600437</v>
      </c>
      <c r="V34" s="163">
        <v>28513.007747958989</v>
      </c>
      <c r="W34" s="163">
        <v>28364.792669075101</v>
      </c>
      <c r="X34" s="163">
        <v>27984.592163632082</v>
      </c>
      <c r="Y34" s="163">
        <v>27992.833725362379</v>
      </c>
      <c r="Z34" s="163">
        <v>28344.6340480252</v>
      </c>
      <c r="AA34" s="163">
        <v>28584.713357460434</v>
      </c>
      <c r="AB34" s="163">
        <v>28567.061968270933</v>
      </c>
      <c r="AC34" s="163">
        <v>28281.936700990263</v>
      </c>
      <c r="AD34" s="163">
        <v>28056.437593459246</v>
      </c>
      <c r="AE34" s="163">
        <v>27621.330673256914</v>
      </c>
      <c r="AF34" s="163">
        <v>27300.681025635047</v>
      </c>
      <c r="AG34" s="163">
        <v>26878.254737088897</v>
      </c>
      <c r="AH34" s="163">
        <v>26345.094674669035</v>
      </c>
      <c r="AI34" s="163">
        <v>26082.16554639125</v>
      </c>
      <c r="AJ34" s="163">
        <v>25778.016179432434</v>
      </c>
    </row>
    <row r="35" spans="2:36" s="148" customFormat="1" ht="18.75" customHeight="1">
      <c r="B35" s="18" t="s">
        <v>29</v>
      </c>
      <c r="C35" s="164">
        <v>8757.6211262217821</v>
      </c>
      <c r="D35" s="164">
        <v>7814.5709605373841</v>
      </c>
      <c r="E35" s="164">
        <v>7790.9691264078992</v>
      </c>
      <c r="F35" s="164">
        <v>7751.2255746875126</v>
      </c>
      <c r="G35" s="164">
        <v>8095.629757206264</v>
      </c>
      <c r="H35" s="164">
        <v>8007.8219951903457</v>
      </c>
      <c r="I35" s="164">
        <v>8089.7738353390259</v>
      </c>
      <c r="J35" s="164">
        <v>7992.8286939230175</v>
      </c>
      <c r="K35" s="164">
        <v>8248.0590807435165</v>
      </c>
      <c r="L35" s="164">
        <v>8187.0006076910668</v>
      </c>
      <c r="M35" s="164">
        <v>8124.8559826438886</v>
      </c>
      <c r="N35" s="164">
        <v>8219.4013524209713</v>
      </c>
      <c r="O35" s="164">
        <v>8014.9572474150273</v>
      </c>
      <c r="P35" s="164">
        <v>8049.4909251292265</v>
      </c>
      <c r="Q35" s="164">
        <v>7779.5791444921297</v>
      </c>
      <c r="R35" s="164">
        <v>7654.6061922142826</v>
      </c>
      <c r="S35" s="164">
        <v>7444.0713702520989</v>
      </c>
      <c r="T35" s="164">
        <v>7429.0946952177801</v>
      </c>
      <c r="U35" s="164">
        <v>7357.0509293583955</v>
      </c>
      <c r="V35" s="164">
        <v>7327.6097303314318</v>
      </c>
      <c r="W35" s="164">
        <v>7014.1468656628622</v>
      </c>
      <c r="X35" s="164">
        <v>6978.5770740662092</v>
      </c>
      <c r="Y35" s="164">
        <v>7122.9475636053521</v>
      </c>
      <c r="Z35" s="164">
        <v>7178.9270826716538</v>
      </c>
      <c r="AA35" s="164">
        <v>7312.0937362454843</v>
      </c>
      <c r="AB35" s="164">
        <v>7309.5243979462557</v>
      </c>
      <c r="AC35" s="164">
        <v>7340.3088886145451</v>
      </c>
      <c r="AD35" s="164">
        <v>7394.077713273171</v>
      </c>
      <c r="AE35" s="164">
        <v>7322.9711338675907</v>
      </c>
      <c r="AF35" s="164">
        <v>7325.9393873468589</v>
      </c>
      <c r="AG35" s="164">
        <v>7273.0760712988495</v>
      </c>
      <c r="AH35" s="164">
        <v>6926.0394080847527</v>
      </c>
      <c r="AI35" s="164">
        <v>6585.070384751808</v>
      </c>
      <c r="AJ35" s="164">
        <v>6516.8207654377111</v>
      </c>
    </row>
    <row r="36" spans="2:36" s="148" customFormat="1" ht="18.75" customHeight="1">
      <c r="B36" s="89" t="s">
        <v>30</v>
      </c>
      <c r="C36" s="163" t="s">
        <v>152</v>
      </c>
      <c r="D36" s="163" t="s">
        <v>152</v>
      </c>
      <c r="E36" s="163" t="s">
        <v>152</v>
      </c>
      <c r="F36" s="163" t="s">
        <v>152</v>
      </c>
      <c r="G36" s="163" t="s">
        <v>152</v>
      </c>
      <c r="H36" s="163" t="s">
        <v>152</v>
      </c>
      <c r="I36" s="163" t="s">
        <v>152</v>
      </c>
      <c r="J36" s="163" t="s">
        <v>152</v>
      </c>
      <c r="K36" s="163" t="s">
        <v>152</v>
      </c>
      <c r="L36" s="163" t="s">
        <v>152</v>
      </c>
      <c r="M36" s="163" t="s">
        <v>152</v>
      </c>
      <c r="N36" s="163" t="s">
        <v>152</v>
      </c>
      <c r="O36" s="163" t="s">
        <v>152</v>
      </c>
      <c r="P36" s="163" t="s">
        <v>152</v>
      </c>
      <c r="Q36" s="163" t="s">
        <v>152</v>
      </c>
      <c r="R36" s="163" t="s">
        <v>152</v>
      </c>
      <c r="S36" s="163" t="s">
        <v>152</v>
      </c>
      <c r="T36" s="163" t="s">
        <v>152</v>
      </c>
      <c r="U36" s="163" t="s">
        <v>152</v>
      </c>
      <c r="V36" s="163" t="s">
        <v>152</v>
      </c>
      <c r="W36" s="163" t="s">
        <v>152</v>
      </c>
      <c r="X36" s="163" t="s">
        <v>152</v>
      </c>
      <c r="Y36" s="163" t="s">
        <v>152</v>
      </c>
      <c r="Z36" s="163" t="s">
        <v>152</v>
      </c>
      <c r="AA36" s="163" t="s">
        <v>152</v>
      </c>
      <c r="AB36" s="163" t="s">
        <v>152</v>
      </c>
      <c r="AC36" s="163" t="s">
        <v>152</v>
      </c>
      <c r="AD36" s="163" t="s">
        <v>152</v>
      </c>
      <c r="AE36" s="163" t="s">
        <v>152</v>
      </c>
      <c r="AF36" s="163" t="s">
        <v>152</v>
      </c>
      <c r="AG36" s="163" t="s">
        <v>152</v>
      </c>
      <c r="AH36" s="163" t="s">
        <v>152</v>
      </c>
      <c r="AI36" s="163" t="s">
        <v>152</v>
      </c>
      <c r="AJ36" s="163" t="s">
        <v>152</v>
      </c>
    </row>
    <row r="37" spans="2:36" s="148" customFormat="1" ht="18.75" customHeight="1">
      <c r="B37" s="18" t="s">
        <v>31</v>
      </c>
      <c r="C37" s="164" t="s">
        <v>152</v>
      </c>
      <c r="D37" s="164" t="s">
        <v>152</v>
      </c>
      <c r="E37" s="164" t="s">
        <v>152</v>
      </c>
      <c r="F37" s="164" t="s">
        <v>152</v>
      </c>
      <c r="G37" s="164" t="s">
        <v>152</v>
      </c>
      <c r="H37" s="164" t="s">
        <v>152</v>
      </c>
      <c r="I37" s="164" t="s">
        <v>152</v>
      </c>
      <c r="J37" s="164" t="s">
        <v>152</v>
      </c>
      <c r="K37" s="164" t="s">
        <v>152</v>
      </c>
      <c r="L37" s="164" t="s">
        <v>152</v>
      </c>
      <c r="M37" s="164" t="s">
        <v>152</v>
      </c>
      <c r="N37" s="164" t="s">
        <v>152</v>
      </c>
      <c r="O37" s="164" t="s">
        <v>152</v>
      </c>
      <c r="P37" s="164" t="s">
        <v>152</v>
      </c>
      <c r="Q37" s="164" t="s">
        <v>152</v>
      </c>
      <c r="R37" s="164" t="s">
        <v>152</v>
      </c>
      <c r="S37" s="164" t="s">
        <v>152</v>
      </c>
      <c r="T37" s="164" t="s">
        <v>152</v>
      </c>
      <c r="U37" s="164" t="s">
        <v>152</v>
      </c>
      <c r="V37" s="164" t="s">
        <v>152</v>
      </c>
      <c r="W37" s="164" t="s">
        <v>152</v>
      </c>
      <c r="X37" s="164" t="s">
        <v>152</v>
      </c>
      <c r="Y37" s="164" t="s">
        <v>152</v>
      </c>
      <c r="Z37" s="164" t="s">
        <v>152</v>
      </c>
      <c r="AA37" s="164" t="s">
        <v>152</v>
      </c>
      <c r="AB37" s="164" t="s">
        <v>152</v>
      </c>
      <c r="AC37" s="164" t="s">
        <v>152</v>
      </c>
      <c r="AD37" s="164" t="s">
        <v>152</v>
      </c>
      <c r="AE37" s="164" t="s">
        <v>152</v>
      </c>
      <c r="AF37" s="164" t="s">
        <v>152</v>
      </c>
      <c r="AG37" s="164" t="s">
        <v>152</v>
      </c>
      <c r="AH37" s="164" t="s">
        <v>152</v>
      </c>
      <c r="AI37" s="164" t="s">
        <v>152</v>
      </c>
      <c r="AJ37" s="164" t="s">
        <v>152</v>
      </c>
    </row>
    <row r="38" spans="2:36" s="148" customFormat="1" ht="18.75" customHeight="1">
      <c r="B38" s="89" t="s">
        <v>32</v>
      </c>
      <c r="C38" s="163" t="s">
        <v>152</v>
      </c>
      <c r="D38" s="163" t="s">
        <v>152</v>
      </c>
      <c r="E38" s="163" t="s">
        <v>152</v>
      </c>
      <c r="F38" s="163" t="s">
        <v>152</v>
      </c>
      <c r="G38" s="163" t="s">
        <v>152</v>
      </c>
      <c r="H38" s="163" t="s">
        <v>152</v>
      </c>
      <c r="I38" s="163" t="s">
        <v>152</v>
      </c>
      <c r="J38" s="163" t="s">
        <v>152</v>
      </c>
      <c r="K38" s="163" t="s">
        <v>152</v>
      </c>
      <c r="L38" s="163" t="s">
        <v>152</v>
      </c>
      <c r="M38" s="163" t="s">
        <v>152</v>
      </c>
      <c r="N38" s="163" t="s">
        <v>152</v>
      </c>
      <c r="O38" s="163" t="s">
        <v>152</v>
      </c>
      <c r="P38" s="163" t="s">
        <v>152</v>
      </c>
      <c r="Q38" s="163" t="s">
        <v>152</v>
      </c>
      <c r="R38" s="163" t="s">
        <v>152</v>
      </c>
      <c r="S38" s="163" t="s">
        <v>152</v>
      </c>
      <c r="T38" s="163" t="s">
        <v>152</v>
      </c>
      <c r="U38" s="163" t="s">
        <v>152</v>
      </c>
      <c r="V38" s="163" t="s">
        <v>152</v>
      </c>
      <c r="W38" s="163" t="s">
        <v>152</v>
      </c>
      <c r="X38" s="163" t="s">
        <v>152</v>
      </c>
      <c r="Y38" s="163" t="s">
        <v>152</v>
      </c>
      <c r="Z38" s="163" t="s">
        <v>152</v>
      </c>
      <c r="AA38" s="163" t="s">
        <v>152</v>
      </c>
      <c r="AB38" s="163" t="s">
        <v>152</v>
      </c>
      <c r="AC38" s="163" t="s">
        <v>152</v>
      </c>
      <c r="AD38" s="163" t="s">
        <v>152</v>
      </c>
      <c r="AE38" s="163" t="s">
        <v>152</v>
      </c>
      <c r="AF38" s="163" t="s">
        <v>152</v>
      </c>
      <c r="AG38" s="163" t="s">
        <v>152</v>
      </c>
      <c r="AH38" s="163" t="s">
        <v>152</v>
      </c>
      <c r="AI38" s="163" t="s">
        <v>152</v>
      </c>
      <c r="AJ38" s="163" t="s">
        <v>152</v>
      </c>
    </row>
    <row r="39" spans="2:36" s="148" customFormat="1" ht="18.75" customHeight="1">
      <c r="B39" s="18" t="s">
        <v>33</v>
      </c>
      <c r="C39" s="164" t="s">
        <v>152</v>
      </c>
      <c r="D39" s="164" t="s">
        <v>152</v>
      </c>
      <c r="E39" s="164" t="s">
        <v>152</v>
      </c>
      <c r="F39" s="164" t="s">
        <v>152</v>
      </c>
      <c r="G39" s="164" t="s">
        <v>152</v>
      </c>
      <c r="H39" s="164" t="s">
        <v>152</v>
      </c>
      <c r="I39" s="164" t="s">
        <v>152</v>
      </c>
      <c r="J39" s="164" t="s">
        <v>152</v>
      </c>
      <c r="K39" s="164" t="s">
        <v>152</v>
      </c>
      <c r="L39" s="164" t="s">
        <v>152</v>
      </c>
      <c r="M39" s="164" t="s">
        <v>152</v>
      </c>
      <c r="N39" s="164" t="s">
        <v>152</v>
      </c>
      <c r="O39" s="164" t="s">
        <v>152</v>
      </c>
      <c r="P39" s="164" t="s">
        <v>152</v>
      </c>
      <c r="Q39" s="164" t="s">
        <v>152</v>
      </c>
      <c r="R39" s="164" t="s">
        <v>152</v>
      </c>
      <c r="S39" s="164" t="s">
        <v>152</v>
      </c>
      <c r="T39" s="164" t="s">
        <v>152</v>
      </c>
      <c r="U39" s="164" t="s">
        <v>152</v>
      </c>
      <c r="V39" s="164" t="s">
        <v>152</v>
      </c>
      <c r="W39" s="164" t="s">
        <v>152</v>
      </c>
      <c r="X39" s="164" t="s">
        <v>152</v>
      </c>
      <c r="Y39" s="164" t="s">
        <v>152</v>
      </c>
      <c r="Z39" s="164" t="s">
        <v>152</v>
      </c>
      <c r="AA39" s="164" t="s">
        <v>152</v>
      </c>
      <c r="AB39" s="164" t="s">
        <v>152</v>
      </c>
      <c r="AC39" s="164" t="s">
        <v>152</v>
      </c>
      <c r="AD39" s="164" t="s">
        <v>152</v>
      </c>
      <c r="AE39" s="164" t="s">
        <v>152</v>
      </c>
      <c r="AF39" s="164" t="s">
        <v>152</v>
      </c>
      <c r="AG39" s="164" t="s">
        <v>152</v>
      </c>
      <c r="AH39" s="164" t="s">
        <v>152</v>
      </c>
      <c r="AI39" s="164" t="s">
        <v>152</v>
      </c>
      <c r="AJ39" s="164" t="s">
        <v>152</v>
      </c>
    </row>
    <row r="40" spans="2:36" s="148" customFormat="1" ht="18.75" customHeight="1">
      <c r="B40" s="89" t="s">
        <v>34</v>
      </c>
      <c r="C40" s="163">
        <v>0.31350641797482964</v>
      </c>
      <c r="D40" s="163">
        <v>0.75928146794768547</v>
      </c>
      <c r="E40" s="163">
        <v>1.0244338088322029</v>
      </c>
      <c r="F40" s="163">
        <v>1.332527550191287</v>
      </c>
      <c r="G40" s="163">
        <v>1.6388990762639886</v>
      </c>
      <c r="H40" s="163">
        <v>3.9754398826011461</v>
      </c>
      <c r="I40" s="163">
        <v>6.6072808310256237</v>
      </c>
      <c r="J40" s="163">
        <v>8.3458494642155667</v>
      </c>
      <c r="K40" s="163">
        <v>18.835078490842598</v>
      </c>
      <c r="L40" s="163">
        <v>21.402951442903319</v>
      </c>
      <c r="M40" s="163">
        <v>33.974052343129273</v>
      </c>
      <c r="N40" s="163">
        <v>48.211142803756935</v>
      </c>
      <c r="O40" s="163">
        <v>69.296714572374171</v>
      </c>
      <c r="P40" s="163">
        <v>81.915881806705798</v>
      </c>
      <c r="Q40" s="163">
        <v>105.98946869724254</v>
      </c>
      <c r="R40" s="163">
        <v>281.24272783466529</v>
      </c>
      <c r="S40" s="163">
        <v>388.33285679649703</v>
      </c>
      <c r="T40" s="163">
        <v>521.88893226036328</v>
      </c>
      <c r="U40" s="163">
        <v>598.60003812841819</v>
      </c>
      <c r="V40" s="163">
        <v>755.19424930347623</v>
      </c>
      <c r="W40" s="163">
        <v>934.11942588619354</v>
      </c>
      <c r="X40" s="163">
        <v>1144.6338584807309</v>
      </c>
      <c r="Y40" s="163">
        <v>1202.5993263828946</v>
      </c>
      <c r="Z40" s="163">
        <v>1449.9732860490005</v>
      </c>
      <c r="AA40" s="163">
        <v>1509.1847601702905</v>
      </c>
      <c r="AB40" s="163">
        <v>1559.1250018385851</v>
      </c>
      <c r="AC40" s="163">
        <v>1542.2078969741763</v>
      </c>
      <c r="AD40" s="163">
        <v>1509.2089029142264</v>
      </c>
      <c r="AE40" s="163">
        <v>1479.0602307997799</v>
      </c>
      <c r="AF40" s="163">
        <v>1471.2118993235063</v>
      </c>
      <c r="AG40" s="163">
        <v>1494.5887810185527</v>
      </c>
      <c r="AH40" s="163">
        <v>1457.1404738299243</v>
      </c>
      <c r="AI40" s="163">
        <v>1457.1404738299243</v>
      </c>
      <c r="AJ40" s="163">
        <v>1457.1406669021799</v>
      </c>
    </row>
    <row r="41" spans="2:36" s="148" customFormat="1" ht="18.75" customHeight="1">
      <c r="B41" s="18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</row>
    <row r="42" spans="2:36" s="10" customFormat="1" ht="18.75" customHeight="1">
      <c r="B42" s="151" t="s">
        <v>15</v>
      </c>
      <c r="C42" s="161">
        <f>SUMIF(C43:C46,"&lt;1E+307")</f>
        <v>40956.363917926974</v>
      </c>
      <c r="D42" s="161">
        <f t="shared" ref="D42:AD42" si="24">SUMIF(D43:D46,"&lt;1E+307")</f>
        <v>42428.771946616711</v>
      </c>
      <c r="E42" s="161">
        <f t="shared" si="24"/>
        <v>42945.812391165113</v>
      </c>
      <c r="F42" s="161">
        <f t="shared" si="24"/>
        <v>42595.40627877786</v>
      </c>
      <c r="G42" s="161">
        <f t="shared" si="24"/>
        <v>41441.07089548005</v>
      </c>
      <c r="H42" s="161">
        <f t="shared" si="24"/>
        <v>40092.843088216505</v>
      </c>
      <c r="I42" s="161">
        <f t="shared" si="24"/>
        <v>38222.867939250988</v>
      </c>
      <c r="J42" s="161">
        <f t="shared" si="24"/>
        <v>34850.4429653634</v>
      </c>
      <c r="K42" s="161">
        <f t="shared" si="24"/>
        <v>32252.608588746614</v>
      </c>
      <c r="L42" s="161">
        <f t="shared" si="24"/>
        <v>30207.487380625946</v>
      </c>
      <c r="M42" s="161">
        <f t="shared" si="24"/>
        <v>28270.967424745104</v>
      </c>
      <c r="N42" s="161">
        <f t="shared" si="24"/>
        <v>26237.354908520076</v>
      </c>
      <c r="O42" s="161">
        <f t="shared" si="24"/>
        <v>24479.402487965457</v>
      </c>
      <c r="P42" s="161">
        <f t="shared" si="24"/>
        <v>22684.238323365345</v>
      </c>
      <c r="Q42" s="161">
        <f t="shared" si="24"/>
        <v>20092.243381452299</v>
      </c>
      <c r="R42" s="161">
        <f t="shared" si="24"/>
        <v>18325.637675144102</v>
      </c>
      <c r="S42" s="161">
        <f t="shared" si="24"/>
        <v>16446.209432122097</v>
      </c>
      <c r="T42" s="161">
        <f t="shared" si="24"/>
        <v>14909.290210343825</v>
      </c>
      <c r="U42" s="161">
        <f t="shared" si="24"/>
        <v>13511.283119665937</v>
      </c>
      <c r="V42" s="161">
        <f t="shared" si="24"/>
        <v>12112.578358248547</v>
      </c>
      <c r="W42" s="161">
        <f t="shared" si="24"/>
        <v>10857.568067441201</v>
      </c>
      <c r="X42" s="161">
        <f t="shared" si="24"/>
        <v>9958.6427890503237</v>
      </c>
      <c r="Y42" s="161">
        <f t="shared" si="24"/>
        <v>9128.1572878236548</v>
      </c>
      <c r="Z42" s="161">
        <f t="shared" si="24"/>
        <v>8332.7818315847071</v>
      </c>
      <c r="AA42" s="161">
        <f t="shared" si="24"/>
        <v>7698.6854927525992</v>
      </c>
      <c r="AB42" s="161">
        <f t="shared" si="24"/>
        <v>7077.2049126386219</v>
      </c>
      <c r="AC42" s="161">
        <f t="shared" si="24"/>
        <v>6537.294471906438</v>
      </c>
      <c r="AD42" s="161">
        <f t="shared" si="24"/>
        <v>6150.1605275088796</v>
      </c>
      <c r="AE42" s="161">
        <f t="shared" ref="AE42:AF42" si="25">SUMIF(AE43:AE46,"&lt;1E+307")</f>
        <v>5760.4518617073081</v>
      </c>
      <c r="AF42" s="161">
        <f t="shared" si="25"/>
        <v>5230.1195706259514</v>
      </c>
      <c r="AG42" s="161">
        <f t="shared" ref="AG42" si="26">SUMIF(AG43:AG46,"&lt;1E+307")</f>
        <v>4743.5228236589928</v>
      </c>
      <c r="AH42" s="161">
        <f t="shared" ref="AH42:AJ42" si="27">SUMIF(AH43:AH46,"&lt;1E+307")</f>
        <v>4415.3942007604073</v>
      </c>
      <c r="AI42" s="161">
        <f t="shared" ref="AI42" si="28">SUMIF(AI43:AI46,"&lt;1E+307")</f>
        <v>4254.2569311783463</v>
      </c>
      <c r="AJ42" s="161">
        <f t="shared" si="27"/>
        <v>4101.7402808713296</v>
      </c>
    </row>
    <row r="43" spans="2:36" s="148" customFormat="1" ht="18.75" customHeight="1">
      <c r="B43" s="18" t="s">
        <v>18</v>
      </c>
      <c r="C43" s="164">
        <v>37191.252</v>
      </c>
      <c r="D43" s="164">
        <v>39322.5</v>
      </c>
      <c r="E43" s="164">
        <v>40268.116000000002</v>
      </c>
      <c r="F43" s="164">
        <v>40154.239999999998</v>
      </c>
      <c r="G43" s="164">
        <v>39212.824000000001</v>
      </c>
      <c r="H43" s="164">
        <v>37857.175999999999</v>
      </c>
      <c r="I43" s="164">
        <v>36060.023999999998</v>
      </c>
      <c r="J43" s="164">
        <v>32792.06</v>
      </c>
      <c r="K43" s="164">
        <v>30293.144</v>
      </c>
      <c r="L43" s="164">
        <v>28232.763999999999</v>
      </c>
      <c r="M43" s="164">
        <v>26271.559999999998</v>
      </c>
      <c r="N43" s="164">
        <v>24258.471999999998</v>
      </c>
      <c r="O43" s="164">
        <v>22439.396000000001</v>
      </c>
      <c r="P43" s="164">
        <v>20668.2</v>
      </c>
      <c r="Q43" s="164">
        <v>18093.683999999997</v>
      </c>
      <c r="R43" s="164">
        <v>16360.596</v>
      </c>
      <c r="S43" s="164">
        <v>14511.195999999998</v>
      </c>
      <c r="T43" s="164">
        <v>12969.46</v>
      </c>
      <c r="U43" s="164">
        <v>11613.616</v>
      </c>
      <c r="V43" s="164">
        <v>10232.348</v>
      </c>
      <c r="W43" s="164">
        <v>9015.1880000000001</v>
      </c>
      <c r="X43" s="164">
        <v>8067.5279999999993</v>
      </c>
      <c r="Y43" s="164">
        <v>7233.2399999999989</v>
      </c>
      <c r="Z43" s="164">
        <v>6471.2479999999996</v>
      </c>
      <c r="AA43" s="164">
        <v>5796.616</v>
      </c>
      <c r="AB43" s="164">
        <v>5191.8440000000001</v>
      </c>
      <c r="AC43" s="164">
        <v>4657.1840000000002</v>
      </c>
      <c r="AD43" s="164">
        <v>4284.1399999999994</v>
      </c>
      <c r="AE43" s="164">
        <v>3944.5839999999998</v>
      </c>
      <c r="AF43" s="164">
        <v>3426.7239999999997</v>
      </c>
      <c r="AG43" s="164">
        <v>2973.096</v>
      </c>
      <c r="AH43" s="164">
        <v>2575.1880000000001</v>
      </c>
      <c r="AI43" s="164">
        <v>2374.7919999999999</v>
      </c>
      <c r="AJ43" s="164">
        <v>2192.4279999999999</v>
      </c>
    </row>
    <row r="44" spans="2:36" s="148" customFormat="1" ht="18.75" customHeight="1">
      <c r="B44" s="89" t="s">
        <v>70</v>
      </c>
      <c r="C44" s="163">
        <v>59.387999999999998</v>
      </c>
      <c r="D44" s="163">
        <v>70.91279999999999</v>
      </c>
      <c r="E44" s="163">
        <v>82.437600000000003</v>
      </c>
      <c r="F44" s="163">
        <v>93.962400000000002</v>
      </c>
      <c r="G44" s="163">
        <v>148.28183999999996</v>
      </c>
      <c r="H44" s="163">
        <v>202.59735999999998</v>
      </c>
      <c r="I44" s="163">
        <v>256.91679999999997</v>
      </c>
      <c r="J44" s="163">
        <v>282.78879999999998</v>
      </c>
      <c r="K44" s="163">
        <v>314.78384</v>
      </c>
      <c r="L44" s="163">
        <v>367.87631999999996</v>
      </c>
      <c r="M44" s="163">
        <v>425.75119999999998</v>
      </c>
      <c r="N44" s="163">
        <v>439.34967999999998</v>
      </c>
      <c r="O44" s="163">
        <v>530.07808</v>
      </c>
      <c r="P44" s="163">
        <v>537.34967999999992</v>
      </c>
      <c r="Q44" s="163">
        <v>551.68119999999999</v>
      </c>
      <c r="R44" s="163">
        <v>545.95799999999997</v>
      </c>
      <c r="S44" s="163">
        <v>558.30599999999993</v>
      </c>
      <c r="T44" s="163">
        <v>598.95639999999992</v>
      </c>
      <c r="U44" s="163">
        <v>590.79887999999994</v>
      </c>
      <c r="V44" s="163">
        <v>608.80344000000002</v>
      </c>
      <c r="W44" s="163">
        <v>605.34208000000001</v>
      </c>
      <c r="X44" s="163">
        <v>683.20503999999994</v>
      </c>
      <c r="Y44" s="163">
        <v>714.12207999999998</v>
      </c>
      <c r="Z44" s="163">
        <v>708.20287999999994</v>
      </c>
      <c r="AA44" s="163">
        <v>772.50263999999993</v>
      </c>
      <c r="AB44" s="163">
        <v>773.09064000000001</v>
      </c>
      <c r="AC44" s="163">
        <v>793.58439999999996</v>
      </c>
      <c r="AD44" s="163">
        <v>805.74032</v>
      </c>
      <c r="AE44" s="163">
        <v>782.47903999999994</v>
      </c>
      <c r="AF44" s="163">
        <v>797.92383999999993</v>
      </c>
      <c r="AG44" s="163">
        <v>794.72119999999995</v>
      </c>
      <c r="AH44" s="163">
        <v>863.41919999999993</v>
      </c>
      <c r="AI44" s="163">
        <v>890.40055999999993</v>
      </c>
      <c r="AJ44" s="163">
        <v>917.37799999999993</v>
      </c>
    </row>
    <row r="45" spans="2:36" s="148" customFormat="1" ht="18.75" customHeight="1">
      <c r="B45" s="18" t="s">
        <v>19</v>
      </c>
      <c r="C45" s="164">
        <v>3705.723917926975</v>
      </c>
      <c r="D45" s="164">
        <v>3035.3591466167113</v>
      </c>
      <c r="E45" s="164">
        <v>2595.2587911651108</v>
      </c>
      <c r="F45" s="164">
        <v>2347.2038787778647</v>
      </c>
      <c r="G45" s="164">
        <v>2079.9650554800442</v>
      </c>
      <c r="H45" s="164">
        <v>2032.2654282165017</v>
      </c>
      <c r="I45" s="164">
        <v>1904.3185392509913</v>
      </c>
      <c r="J45" s="164">
        <v>1773.181265363397</v>
      </c>
      <c r="K45" s="164">
        <v>1641.4635487466153</v>
      </c>
      <c r="L45" s="164">
        <v>1602.8255606259465</v>
      </c>
      <c r="M45" s="164">
        <v>1568.4234447451079</v>
      </c>
      <c r="N45" s="164">
        <v>1533.8896885200777</v>
      </c>
      <c r="O45" s="164">
        <v>1503.3995079654569</v>
      </c>
      <c r="P45" s="164">
        <v>1472.3529433653468</v>
      </c>
      <c r="Q45" s="164">
        <v>1440.4038814523008</v>
      </c>
      <c r="R45" s="164">
        <v>1408.4996751441047</v>
      </c>
      <c r="S45" s="164">
        <v>1373.9986488421002</v>
      </c>
      <c r="T45" s="164">
        <v>1338.1346988638272</v>
      </c>
      <c r="U45" s="164">
        <v>1303.9758794259385</v>
      </c>
      <c r="V45" s="164">
        <v>1268.4725130885467</v>
      </c>
      <c r="W45" s="164">
        <v>1234.0023904012014</v>
      </c>
      <c r="X45" s="164">
        <v>1204.6400767703249</v>
      </c>
      <c r="Y45" s="164">
        <v>1177.6782727436573</v>
      </c>
      <c r="Z45" s="164">
        <v>1150.2860003047062</v>
      </c>
      <c r="AA45" s="164">
        <v>1126.4921579125996</v>
      </c>
      <c r="AB45" s="164">
        <v>1109.2756003986217</v>
      </c>
      <c r="AC45" s="164">
        <v>1083.6409465864381</v>
      </c>
      <c r="AD45" s="164">
        <v>1057.4863591088811</v>
      </c>
      <c r="AE45" s="164">
        <v>1030.6331210673077</v>
      </c>
      <c r="AF45" s="164">
        <v>1002.735323105951</v>
      </c>
      <c r="AG45" s="164">
        <v>973.01664505899294</v>
      </c>
      <c r="AH45" s="164">
        <v>974.1625518004073</v>
      </c>
      <c r="AI45" s="164">
        <v>986.50445185834644</v>
      </c>
      <c r="AJ45" s="164">
        <v>989.43889119132996</v>
      </c>
    </row>
    <row r="46" spans="2:36" s="148" customFormat="1" ht="18.75" customHeight="1">
      <c r="B46" s="89" t="s">
        <v>27</v>
      </c>
      <c r="C46" s="163" t="s">
        <v>152</v>
      </c>
      <c r="D46" s="163" t="s">
        <v>152</v>
      </c>
      <c r="E46" s="163" t="s">
        <v>152</v>
      </c>
      <c r="F46" s="163" t="s">
        <v>152</v>
      </c>
      <c r="G46" s="163" t="s">
        <v>152</v>
      </c>
      <c r="H46" s="163">
        <v>0.80430000000000001</v>
      </c>
      <c r="I46" s="163">
        <v>1.6086</v>
      </c>
      <c r="J46" s="163">
        <v>2.4129</v>
      </c>
      <c r="K46" s="163">
        <v>3.2172000000000001</v>
      </c>
      <c r="L46" s="163">
        <v>4.0214999999999996</v>
      </c>
      <c r="M46" s="163">
        <v>5.23278</v>
      </c>
      <c r="N46" s="163">
        <v>5.6435399999999998</v>
      </c>
      <c r="O46" s="163">
        <v>6.5289000000000001</v>
      </c>
      <c r="P46" s="163">
        <v>6.3357000000000001</v>
      </c>
      <c r="Q46" s="163">
        <v>6.4742999999999995</v>
      </c>
      <c r="R46" s="163">
        <v>10.584</v>
      </c>
      <c r="S46" s="163">
        <v>2.7087832799999996</v>
      </c>
      <c r="T46" s="163">
        <v>2.73911148</v>
      </c>
      <c r="U46" s="163">
        <v>2.8923602399999999</v>
      </c>
      <c r="V46" s="163">
        <v>2.9544051599999999</v>
      </c>
      <c r="W46" s="163">
        <v>3.0355970399999999</v>
      </c>
      <c r="X46" s="163">
        <v>3.26967228</v>
      </c>
      <c r="Y46" s="163">
        <v>3.1169350799999997</v>
      </c>
      <c r="Z46" s="163">
        <v>3.0449512800000003</v>
      </c>
      <c r="AA46" s="163">
        <v>3.0746948399999998</v>
      </c>
      <c r="AB46" s="163">
        <v>2.9946722399999999</v>
      </c>
      <c r="AC46" s="163">
        <v>2.8851253200000002</v>
      </c>
      <c r="AD46" s="163">
        <v>2.7938483999999999</v>
      </c>
      <c r="AE46" s="163">
        <v>2.7557006400000001</v>
      </c>
      <c r="AF46" s="163">
        <v>2.7364075199999998</v>
      </c>
      <c r="AG46" s="163">
        <v>2.6889786</v>
      </c>
      <c r="AH46" s="163">
        <v>2.6244489600000001</v>
      </c>
      <c r="AI46" s="163">
        <v>2.5599193200000001</v>
      </c>
      <c r="AJ46" s="163">
        <v>2.4953896799999997</v>
      </c>
    </row>
    <row r="47" spans="2:36" s="148" customFormat="1" ht="18.75" customHeight="1">
      <c r="B47" s="18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</row>
    <row r="48" spans="2:36" s="10" customFormat="1" ht="18.75" customHeight="1">
      <c r="B48" s="151" t="s">
        <v>122</v>
      </c>
      <c r="C48" s="161">
        <f>SUMIF(C49:C54,"&lt;1E+307")</f>
        <v>6174.672650680438</v>
      </c>
      <c r="D48" s="161">
        <f t="shared" ref="D48:AI48" si="29">SUMIF(D49:D54,"&lt;1E+307")</f>
        <v>6170.3922591495166</v>
      </c>
      <c r="E48" s="161">
        <f t="shared" si="29"/>
        <v>6194.8068477191882</v>
      </c>
      <c r="F48" s="161">
        <f t="shared" si="29"/>
        <v>6173.7553660398316</v>
      </c>
      <c r="G48" s="161">
        <f t="shared" si="29"/>
        <v>6171.3863310629358</v>
      </c>
      <c r="H48" s="161">
        <f t="shared" si="29"/>
        <v>6168.042791070191</v>
      </c>
      <c r="I48" s="161">
        <f t="shared" si="29"/>
        <v>6172.8080362878827</v>
      </c>
      <c r="J48" s="161">
        <f t="shared" si="29"/>
        <v>6167.9536811518192</v>
      </c>
      <c r="K48" s="161">
        <f t="shared" si="29"/>
        <v>6166.6251735260794</v>
      </c>
      <c r="L48" s="161">
        <f t="shared" si="29"/>
        <v>6166.6759232258282</v>
      </c>
      <c r="M48" s="161">
        <f t="shared" si="29"/>
        <v>6167.6160700041237</v>
      </c>
      <c r="N48" s="161">
        <f t="shared" si="29"/>
        <v>6176.840978674154</v>
      </c>
      <c r="O48" s="161">
        <f t="shared" si="29"/>
        <v>6193.3462407054649</v>
      </c>
      <c r="P48" s="161">
        <f t="shared" si="29"/>
        <v>6221.7896300824195</v>
      </c>
      <c r="Q48" s="161">
        <f t="shared" si="29"/>
        <v>6240.8201334056457</v>
      </c>
      <c r="R48" s="161">
        <f t="shared" si="29"/>
        <v>6269.7880715117344</v>
      </c>
      <c r="S48" s="161">
        <f t="shared" si="29"/>
        <v>6285.5179838043287</v>
      </c>
      <c r="T48" s="161">
        <f t="shared" si="29"/>
        <v>6298.7046825326715</v>
      </c>
      <c r="U48" s="161">
        <f t="shared" si="29"/>
        <v>6317.0540677826048</v>
      </c>
      <c r="V48" s="161">
        <f t="shared" si="29"/>
        <v>6334.9461800230029</v>
      </c>
      <c r="W48" s="161">
        <f t="shared" si="29"/>
        <v>6350.6596506797923</v>
      </c>
      <c r="X48" s="161">
        <f t="shared" si="29"/>
        <v>6353.4181189988631</v>
      </c>
      <c r="Y48" s="161">
        <f t="shared" si="29"/>
        <v>6359.3845824625978</v>
      </c>
      <c r="Z48" s="161">
        <f t="shared" si="29"/>
        <v>6365.9184784229565</v>
      </c>
      <c r="AA48" s="161">
        <f t="shared" si="29"/>
        <v>6373.5646679914289</v>
      </c>
      <c r="AB48" s="161">
        <f t="shared" si="29"/>
        <v>6384.5001242274775</v>
      </c>
      <c r="AC48" s="161">
        <f t="shared" si="29"/>
        <v>6384.127743707073</v>
      </c>
      <c r="AD48" s="161">
        <f t="shared" si="29"/>
        <v>6387.6638607210298</v>
      </c>
      <c r="AE48" s="161">
        <f t="shared" si="29"/>
        <v>6508.6358703351016</v>
      </c>
      <c r="AF48" s="161">
        <f t="shared" si="29"/>
        <v>6414.1124464977656</v>
      </c>
      <c r="AG48" s="161">
        <f t="shared" si="29"/>
        <v>6405.1520084574486</v>
      </c>
      <c r="AH48" s="161">
        <f t="shared" si="29"/>
        <v>6413.2190935780827</v>
      </c>
      <c r="AI48" s="161">
        <f t="shared" si="29"/>
        <v>6454.9978226473922</v>
      </c>
      <c r="AJ48" s="161">
        <f t="shared" ref="AJ48" si="30">SUMIF(AJ49:AJ54,"&lt;1E+307")</f>
        <v>6489.1445545550405</v>
      </c>
    </row>
    <row r="49" spans="2:36" s="148" customFormat="1" ht="18.75" customHeight="1">
      <c r="B49" s="18" t="s">
        <v>123</v>
      </c>
      <c r="C49" s="164">
        <v>34.313239592239995</v>
      </c>
      <c r="D49" s="164">
        <v>30.101481294080003</v>
      </c>
      <c r="E49" s="164">
        <v>54.62839614344</v>
      </c>
      <c r="F49" s="164">
        <v>33.646018029651998</v>
      </c>
      <c r="G49" s="164">
        <v>31.330367184479996</v>
      </c>
      <c r="H49" s="164">
        <v>28.143119095168</v>
      </c>
      <c r="I49" s="164">
        <v>32.986785014259993</v>
      </c>
      <c r="J49" s="164">
        <v>28.214308338356002</v>
      </c>
      <c r="K49" s="164">
        <v>26.994182590199998</v>
      </c>
      <c r="L49" s="164">
        <v>27.118941251359999</v>
      </c>
      <c r="M49" s="164">
        <v>28.145537842939998</v>
      </c>
      <c r="N49" s="164">
        <v>25.321377483528</v>
      </c>
      <c r="O49" s="164">
        <v>25.306986180448</v>
      </c>
      <c r="P49" s="164">
        <v>32.542202153958002</v>
      </c>
      <c r="Q49" s="164">
        <v>26.166031861004001</v>
      </c>
      <c r="R49" s="164">
        <v>25.585838534731998</v>
      </c>
      <c r="S49" s="164">
        <v>27.475471607528</v>
      </c>
      <c r="T49" s="164">
        <v>26.163441265528</v>
      </c>
      <c r="U49" s="164">
        <v>27.99055935158</v>
      </c>
      <c r="V49" s="164">
        <v>29.428075126240003</v>
      </c>
      <c r="W49" s="164">
        <v>28.080724338827999</v>
      </c>
      <c r="X49" s="164">
        <v>26.212131940959999</v>
      </c>
      <c r="Y49" s="164">
        <v>26.615283887976002</v>
      </c>
      <c r="Z49" s="164">
        <v>26.229110961300798</v>
      </c>
      <c r="AA49" s="164">
        <v>25.784347072959999</v>
      </c>
      <c r="AB49" s="164">
        <v>28.471064187216001</v>
      </c>
      <c r="AC49" s="164">
        <v>27.041001723847998</v>
      </c>
      <c r="AD49" s="164">
        <v>27.859911134566001</v>
      </c>
      <c r="AE49" s="164">
        <v>40.936420200316476</v>
      </c>
      <c r="AF49" s="164">
        <v>43.598502347875993</v>
      </c>
      <c r="AG49" s="164">
        <v>28.001792687127839</v>
      </c>
      <c r="AH49" s="164">
        <v>26.549662384962918</v>
      </c>
      <c r="AI49" s="164">
        <v>46.554351400950402</v>
      </c>
      <c r="AJ49" s="164">
        <v>46.578025396000001</v>
      </c>
    </row>
    <row r="50" spans="2:36" s="148" customFormat="1" ht="18.75" customHeight="1">
      <c r="B50" s="89" t="s">
        <v>124</v>
      </c>
      <c r="C50" s="163">
        <v>109.26395198132734</v>
      </c>
      <c r="D50" s="163">
        <v>107.65638826916062</v>
      </c>
      <c r="E50" s="163">
        <v>106.01598689995569</v>
      </c>
      <c r="F50" s="163">
        <v>104.42941604318773</v>
      </c>
      <c r="G50" s="163">
        <v>102.80404107563574</v>
      </c>
      <c r="H50" s="163">
        <v>101.22462860640057</v>
      </c>
      <c r="I50" s="163">
        <v>99.565139016764391</v>
      </c>
      <c r="J50" s="163">
        <v>97.945371003465652</v>
      </c>
      <c r="K50" s="163">
        <v>96.296811115357187</v>
      </c>
      <c r="L50" s="163">
        <v>94.613395940396956</v>
      </c>
      <c r="M50" s="163">
        <v>93.084567234497229</v>
      </c>
      <c r="N50" s="163">
        <v>99.524527655753857</v>
      </c>
      <c r="O50" s="163">
        <v>102.9876265319599</v>
      </c>
      <c r="P50" s="163">
        <v>103.93047981280722</v>
      </c>
      <c r="Q50" s="163">
        <v>101.49022698154509</v>
      </c>
      <c r="R50" s="163">
        <v>96.495870165296921</v>
      </c>
      <c r="S50" s="163">
        <v>100.63120586775129</v>
      </c>
      <c r="T50" s="163">
        <v>103.40114181574918</v>
      </c>
      <c r="U50" s="163">
        <v>104.20633216330118</v>
      </c>
      <c r="V50" s="163">
        <v>102.64010837122655</v>
      </c>
      <c r="W50" s="163">
        <v>99.66303791378246</v>
      </c>
      <c r="X50" s="163">
        <v>103.94746776905778</v>
      </c>
      <c r="Y50" s="163">
        <v>106.71080188153979</v>
      </c>
      <c r="Z50" s="163">
        <v>107.34999261950934</v>
      </c>
      <c r="AA50" s="163">
        <v>106.12850441963089</v>
      </c>
      <c r="AB50" s="163">
        <v>103.25440904255261</v>
      </c>
      <c r="AC50" s="163">
        <v>106.11918025181234</v>
      </c>
      <c r="AD50" s="163">
        <v>106.88778126922378</v>
      </c>
      <c r="AE50" s="163">
        <v>105.08652521334291</v>
      </c>
      <c r="AF50" s="163">
        <v>101.37601185708105</v>
      </c>
      <c r="AG50" s="163">
        <v>95.157765639923994</v>
      </c>
      <c r="AH50" s="163">
        <v>98.438968908275484</v>
      </c>
      <c r="AI50" s="163">
        <v>93.239654013530483</v>
      </c>
      <c r="AJ50" s="163">
        <v>91.53802501116003</v>
      </c>
    </row>
    <row r="51" spans="2:36" s="148" customFormat="1" ht="18.75" customHeight="1">
      <c r="B51" s="18" t="s">
        <v>127</v>
      </c>
      <c r="C51" s="164">
        <v>840.7314235938145</v>
      </c>
      <c r="D51" s="164">
        <v>842.27475967863154</v>
      </c>
      <c r="E51" s="164">
        <v>843.81130949121928</v>
      </c>
      <c r="F51" s="164">
        <v>845.35012200794574</v>
      </c>
      <c r="G51" s="164">
        <v>846.92597996765517</v>
      </c>
      <c r="H51" s="164">
        <v>848.37459282113343</v>
      </c>
      <c r="I51" s="164">
        <v>849.94446535307577</v>
      </c>
      <c r="J51" s="164">
        <v>851.50450129082526</v>
      </c>
      <c r="K51" s="164">
        <v>853.06900084625124</v>
      </c>
      <c r="L51" s="164">
        <v>854.68696289278125</v>
      </c>
      <c r="M51" s="164">
        <v>856.18490359928558</v>
      </c>
      <c r="N51" s="164">
        <v>858.99063826896747</v>
      </c>
      <c r="O51" s="164">
        <v>863.38221880797335</v>
      </c>
      <c r="P51" s="164">
        <v>869.25990312240435</v>
      </c>
      <c r="Q51" s="164">
        <v>877.10631030180821</v>
      </c>
      <c r="R51" s="164">
        <v>886.18062611222501</v>
      </c>
      <c r="S51" s="164">
        <v>892.03213705683459</v>
      </c>
      <c r="T51" s="164">
        <v>898.09268696944378</v>
      </c>
      <c r="U51" s="164">
        <v>905.51660360819596</v>
      </c>
      <c r="V51" s="164">
        <v>913.18397536698478</v>
      </c>
      <c r="W51" s="164">
        <v>920.80245899388876</v>
      </c>
      <c r="X51" s="164">
        <v>919.17623842508351</v>
      </c>
      <c r="Y51" s="164">
        <v>919.64954422385301</v>
      </c>
      <c r="Z51" s="164">
        <v>921.97857520932791</v>
      </c>
      <c r="AA51" s="164">
        <v>926.67951695914405</v>
      </c>
      <c r="AB51" s="164">
        <v>932.55803857828562</v>
      </c>
      <c r="AC51" s="164">
        <v>928.71430407064406</v>
      </c>
      <c r="AD51" s="164">
        <v>926.24702900742852</v>
      </c>
      <c r="AE51" s="164">
        <v>925.82028520700362</v>
      </c>
      <c r="AF51" s="164">
        <v>927.09172159628793</v>
      </c>
      <c r="AG51" s="164">
        <v>930.04778194349456</v>
      </c>
      <c r="AH51" s="164">
        <v>918.79636288531367</v>
      </c>
      <c r="AI51" s="164">
        <v>913.95838218996892</v>
      </c>
      <c r="AJ51" s="164">
        <v>915.37167655359974</v>
      </c>
    </row>
    <row r="52" spans="2:36" s="148" customFormat="1" ht="18.75" customHeight="1">
      <c r="B52" s="89" t="s">
        <v>128</v>
      </c>
      <c r="C52" s="163">
        <v>5171.3133516445541</v>
      </c>
      <c r="D52" s="163">
        <v>5171.516303227163</v>
      </c>
      <c r="E52" s="163">
        <v>5171.7022404903091</v>
      </c>
      <c r="F52" s="163">
        <v>5171.8771657996867</v>
      </c>
      <c r="G52" s="163">
        <v>5172.057596218553</v>
      </c>
      <c r="H52" s="163">
        <v>5172.220584456596</v>
      </c>
      <c r="I52" s="163">
        <v>5172.3931203005541</v>
      </c>
      <c r="J52" s="163">
        <v>5172.5521021614077</v>
      </c>
      <c r="K52" s="163">
        <v>5172.6864065554782</v>
      </c>
      <c r="L52" s="163">
        <v>5172.8357080314108</v>
      </c>
      <c r="M52" s="163">
        <v>5172.9816009967262</v>
      </c>
      <c r="N52" s="163">
        <v>5169.7539021555931</v>
      </c>
      <c r="O52" s="163">
        <v>5175.2371947848524</v>
      </c>
      <c r="P52" s="163">
        <v>5189.0536852104196</v>
      </c>
      <c r="Q52" s="163">
        <v>5211.2428280534305</v>
      </c>
      <c r="R52" s="163">
        <v>5241.348085576321</v>
      </c>
      <c r="S52" s="163">
        <v>5241.9369576817899</v>
      </c>
      <c r="T52" s="163">
        <v>5246.0775888766402</v>
      </c>
      <c r="U52" s="163">
        <v>5254.3249123136266</v>
      </c>
      <c r="V52" s="163">
        <v>5265.8313229835876</v>
      </c>
      <c r="W52" s="163">
        <v>5280.7217617958004</v>
      </c>
      <c r="X52" s="163">
        <v>5281.1709794171011</v>
      </c>
      <c r="Y52" s="163">
        <v>5282.6381159537887</v>
      </c>
      <c r="Z52" s="163">
        <v>5285.6990364143012</v>
      </c>
      <c r="AA52" s="163">
        <v>5289.652834721438</v>
      </c>
      <c r="AB52" s="163">
        <v>5294.186751113657</v>
      </c>
      <c r="AC52" s="163">
        <v>5294.938623683548</v>
      </c>
      <c r="AD52" s="163">
        <v>5298.3792745341161</v>
      </c>
      <c r="AE52" s="163">
        <v>5304.6627876305711</v>
      </c>
      <c r="AF52" s="163">
        <v>5313.4762583692736</v>
      </c>
      <c r="AG52" s="163">
        <v>5324.0633608883763</v>
      </c>
      <c r="AH52" s="163">
        <v>5340.7163366850764</v>
      </c>
      <c r="AI52" s="163">
        <v>5372.5491349469075</v>
      </c>
      <c r="AJ52" s="163">
        <v>5406.4489981880006</v>
      </c>
    </row>
    <row r="53" spans="2:36" s="148" customFormat="1" ht="18.75" customHeight="1">
      <c r="B53" s="18" t="s">
        <v>129</v>
      </c>
      <c r="C53" s="164">
        <v>19.050683868502716</v>
      </c>
      <c r="D53" s="164">
        <v>18.843326680481244</v>
      </c>
      <c r="E53" s="164">
        <v>18.648914694264107</v>
      </c>
      <c r="F53" s="164">
        <v>18.452644159359856</v>
      </c>
      <c r="G53" s="164">
        <v>18.268346616611783</v>
      </c>
      <c r="H53" s="164">
        <v>18.079866090893567</v>
      </c>
      <c r="I53" s="164">
        <v>17.918526603228404</v>
      </c>
      <c r="J53" s="164">
        <v>17.737398357764931</v>
      </c>
      <c r="K53" s="164">
        <v>17.578772418793196</v>
      </c>
      <c r="L53" s="164">
        <v>17.420915109879743</v>
      </c>
      <c r="M53" s="164">
        <v>17.219460330674643</v>
      </c>
      <c r="N53" s="164">
        <v>23.250533110310965</v>
      </c>
      <c r="O53" s="164">
        <v>26.43221440023088</v>
      </c>
      <c r="P53" s="164">
        <v>27.003359782830231</v>
      </c>
      <c r="Q53" s="164">
        <v>24.814736207857855</v>
      </c>
      <c r="R53" s="164">
        <v>20.177651123158942</v>
      </c>
      <c r="S53" s="164">
        <v>23.442211590424503</v>
      </c>
      <c r="T53" s="164">
        <v>24.969823605310477</v>
      </c>
      <c r="U53" s="164">
        <v>25.015660345900702</v>
      </c>
      <c r="V53" s="164">
        <v>23.862698174964159</v>
      </c>
      <c r="W53" s="164">
        <v>21.391667637492759</v>
      </c>
      <c r="X53" s="164">
        <v>22.911301446659774</v>
      </c>
      <c r="Y53" s="164">
        <v>23.770836515440038</v>
      </c>
      <c r="Z53" s="164">
        <v>24.661763218517045</v>
      </c>
      <c r="AA53" s="164">
        <v>25.319464818255938</v>
      </c>
      <c r="AB53" s="164">
        <v>26.029861305765706</v>
      </c>
      <c r="AC53" s="164">
        <v>27.31463397722154</v>
      </c>
      <c r="AD53" s="164">
        <v>28.289864775695342</v>
      </c>
      <c r="AE53" s="164">
        <v>132.12985208386698</v>
      </c>
      <c r="AF53" s="164">
        <v>28.569952327247009</v>
      </c>
      <c r="AG53" s="164">
        <v>27.881307298525773</v>
      </c>
      <c r="AH53" s="164">
        <v>28.717762714455045</v>
      </c>
      <c r="AI53" s="164">
        <v>28.696300096034648</v>
      </c>
      <c r="AJ53" s="164">
        <v>29.207829406280005</v>
      </c>
    </row>
    <row r="54" spans="2:36" s="148" customFormat="1" ht="18.75" customHeight="1">
      <c r="B54" s="89" t="s">
        <v>125</v>
      </c>
      <c r="C54" s="163" t="s">
        <v>152</v>
      </c>
      <c r="D54" s="163" t="s">
        <v>152</v>
      </c>
      <c r="E54" s="163" t="s">
        <v>152</v>
      </c>
      <c r="F54" s="163" t="s">
        <v>152</v>
      </c>
      <c r="G54" s="163" t="s">
        <v>152</v>
      </c>
      <c r="H54" s="163" t="s">
        <v>152</v>
      </c>
      <c r="I54" s="163" t="s">
        <v>152</v>
      </c>
      <c r="J54" s="163" t="s">
        <v>152</v>
      </c>
      <c r="K54" s="163" t="s">
        <v>152</v>
      </c>
      <c r="L54" s="163" t="s">
        <v>152</v>
      </c>
      <c r="M54" s="163" t="s">
        <v>152</v>
      </c>
      <c r="N54" s="163" t="s">
        <v>152</v>
      </c>
      <c r="O54" s="163" t="s">
        <v>152</v>
      </c>
      <c r="P54" s="163" t="s">
        <v>152</v>
      </c>
      <c r="Q54" s="163" t="s">
        <v>152</v>
      </c>
      <c r="R54" s="163" t="s">
        <v>152</v>
      </c>
      <c r="S54" s="163" t="s">
        <v>152</v>
      </c>
      <c r="T54" s="163" t="s">
        <v>152</v>
      </c>
      <c r="U54" s="163" t="s">
        <v>152</v>
      </c>
      <c r="V54" s="163" t="s">
        <v>152</v>
      </c>
      <c r="W54" s="163" t="s">
        <v>152</v>
      </c>
      <c r="X54" s="163" t="s">
        <v>152</v>
      </c>
      <c r="Y54" s="163" t="s">
        <v>152</v>
      </c>
      <c r="Z54" s="163" t="s">
        <v>152</v>
      </c>
      <c r="AA54" s="163" t="s">
        <v>152</v>
      </c>
      <c r="AB54" s="163" t="s">
        <v>152</v>
      </c>
      <c r="AC54" s="163" t="s">
        <v>152</v>
      </c>
      <c r="AD54" s="163" t="s">
        <v>152</v>
      </c>
      <c r="AE54" s="163" t="s">
        <v>152</v>
      </c>
      <c r="AF54" s="163" t="s">
        <v>152</v>
      </c>
      <c r="AG54" s="163" t="s">
        <v>152</v>
      </c>
      <c r="AH54" s="163" t="s">
        <v>152</v>
      </c>
      <c r="AI54" s="163" t="s">
        <v>152</v>
      </c>
      <c r="AJ54" s="163" t="s">
        <v>152</v>
      </c>
    </row>
    <row r="55" spans="2:36" ht="19.5" customHeight="1">
      <c r="B55" s="7"/>
    </row>
  </sheetData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J55"/>
  <sheetViews>
    <sheetView showGridLines="0" zoomScale="70" zoomScaleNormal="70" zoomScalePageLayoutView="15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baseColWidth="10" defaultColWidth="11.42578125" defaultRowHeight="15" outlineLevelCol="1"/>
  <cols>
    <col min="1" max="1" width="5.42578125" style="2" customWidth="1"/>
    <col min="2" max="2" width="62.7109375" style="2" customWidth="1"/>
    <col min="3" max="3" width="10.85546875" style="2" customWidth="1"/>
    <col min="4" max="7" width="10.85546875" style="2" hidden="1" customWidth="1" outlineLevel="1"/>
    <col min="8" max="8" width="10.85546875" style="2" customWidth="1" collapsed="1"/>
    <col min="9" max="12" width="10.85546875" style="2" hidden="1" customWidth="1" outlineLevel="1"/>
    <col min="13" max="13" width="10.85546875" style="2" customWidth="1" collapsed="1"/>
    <col min="14" max="17" width="10.85546875" style="2" hidden="1" customWidth="1" outlineLevel="1"/>
    <col min="18" max="18" width="10.85546875" style="2" customWidth="1" collapsed="1"/>
    <col min="19" max="22" width="10.85546875" style="2" hidden="1" customWidth="1" outlineLevel="1"/>
    <col min="23" max="23" width="10.85546875" style="2" customWidth="1" collapsed="1"/>
    <col min="24" max="27" width="10.85546875" style="2" customWidth="1" outlineLevel="1"/>
    <col min="28" max="28" width="10.85546875" style="2" customWidth="1"/>
    <col min="29" max="32" width="10.85546875" style="2" customWidth="1" outlineLevel="1"/>
    <col min="33" max="33" width="10.85546875" style="148" customWidth="1"/>
    <col min="34" max="35" width="10.85546875" style="87" customWidth="1"/>
    <col min="36" max="36" width="10.85546875" style="148" customWidth="1"/>
    <col min="37" max="16384" width="11.42578125" style="2"/>
  </cols>
  <sheetData>
    <row r="1" spans="2:36"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2:36" ht="14.25" customHeight="1">
      <c r="B2" s="1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2:36" ht="22.5" customHeight="1">
      <c r="B3" s="3" t="s">
        <v>35</v>
      </c>
      <c r="C3" s="23" t="s">
        <v>144</v>
      </c>
      <c r="D3" s="2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2:36">
      <c r="B4" s="4" t="s">
        <v>75</v>
      </c>
      <c r="C4" s="8">
        <v>32874</v>
      </c>
      <c r="D4" s="8">
        <v>33239</v>
      </c>
      <c r="E4" s="8">
        <v>33604</v>
      </c>
      <c r="F4" s="8">
        <v>33970</v>
      </c>
      <c r="G4" s="8">
        <v>34335</v>
      </c>
      <c r="H4" s="8">
        <v>34700</v>
      </c>
      <c r="I4" s="8">
        <v>35065</v>
      </c>
      <c r="J4" s="8">
        <v>35431</v>
      </c>
      <c r="K4" s="8">
        <v>35796</v>
      </c>
      <c r="L4" s="8">
        <v>36161</v>
      </c>
      <c r="M4" s="8">
        <v>36526</v>
      </c>
      <c r="N4" s="8">
        <v>36892</v>
      </c>
      <c r="O4" s="8">
        <v>37257</v>
      </c>
      <c r="P4" s="8">
        <v>37622</v>
      </c>
      <c r="Q4" s="8">
        <v>37987</v>
      </c>
      <c r="R4" s="8">
        <v>38353</v>
      </c>
      <c r="S4" s="8">
        <v>38718</v>
      </c>
      <c r="T4" s="8">
        <v>39083</v>
      </c>
      <c r="U4" s="8">
        <v>39448</v>
      </c>
      <c r="V4" s="8">
        <v>39814</v>
      </c>
      <c r="W4" s="8">
        <v>40179</v>
      </c>
      <c r="X4" s="8">
        <v>40544</v>
      </c>
      <c r="Y4" s="8">
        <v>40909</v>
      </c>
      <c r="Z4" s="8">
        <v>41275</v>
      </c>
      <c r="AA4" s="8">
        <v>41640</v>
      </c>
      <c r="AB4" s="8">
        <v>42005</v>
      </c>
      <c r="AC4" s="8">
        <v>42370</v>
      </c>
      <c r="AD4" s="8">
        <v>42736</v>
      </c>
      <c r="AE4" s="8">
        <v>43101</v>
      </c>
      <c r="AF4" s="8">
        <v>43466</v>
      </c>
      <c r="AG4" s="153">
        <v>43831</v>
      </c>
      <c r="AH4" s="153">
        <v>44197</v>
      </c>
      <c r="AI4" s="153">
        <v>44562</v>
      </c>
      <c r="AJ4" s="153">
        <v>44927</v>
      </c>
    </row>
    <row r="5" spans="2:36" s="10" customFormat="1" ht="18.75" customHeight="1">
      <c r="B5" s="5" t="s">
        <v>20</v>
      </c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160"/>
      <c r="AH5" s="139"/>
      <c r="AI5" s="20"/>
      <c r="AJ5" s="160"/>
    </row>
    <row r="6" spans="2:36" s="10" customFormat="1" ht="18.75" customHeight="1">
      <c r="B6" s="24" t="s">
        <v>21</v>
      </c>
      <c r="C6" s="25">
        <f t="shared" ref="C6:AI6" si="0">SUM(C9,C14,C21,C26,C32,C42)</f>
        <v>49928.104675563802</v>
      </c>
      <c r="D6" s="25">
        <f t="shared" si="0"/>
        <v>48596.229524304013</v>
      </c>
      <c r="E6" s="25">
        <f t="shared" si="0"/>
        <v>50015.994309742797</v>
      </c>
      <c r="F6" s="25">
        <f t="shared" si="0"/>
        <v>47564.39201957456</v>
      </c>
      <c r="G6" s="25">
        <f t="shared" si="0"/>
        <v>49644.829199467094</v>
      </c>
      <c r="H6" s="25">
        <f t="shared" si="0"/>
        <v>48001.919888198259</v>
      </c>
      <c r="I6" s="25">
        <f t="shared" si="0"/>
        <v>49412.799313973417</v>
      </c>
      <c r="J6" s="25">
        <f t="shared" si="0"/>
        <v>46772.491525826554</v>
      </c>
      <c r="K6" s="25">
        <f t="shared" si="0"/>
        <v>35456.887413825403</v>
      </c>
      <c r="L6" s="25">
        <f t="shared" si="0"/>
        <v>32161.371932595517</v>
      </c>
      <c r="M6" s="25">
        <f t="shared" si="0"/>
        <v>31714.363811260697</v>
      </c>
      <c r="N6" s="25">
        <f t="shared" si="0"/>
        <v>33542.914550776062</v>
      </c>
      <c r="O6" s="25">
        <f t="shared" si="0"/>
        <v>32919.686515352652</v>
      </c>
      <c r="P6" s="25">
        <f t="shared" si="0"/>
        <v>33096.789085450655</v>
      </c>
      <c r="Q6" s="25">
        <f t="shared" si="0"/>
        <v>33918.927012174878</v>
      </c>
      <c r="R6" s="25">
        <f t="shared" si="0"/>
        <v>32620.845304457762</v>
      </c>
      <c r="S6" s="25">
        <f t="shared" si="0"/>
        <v>32001.210079315002</v>
      </c>
      <c r="T6" s="25">
        <f t="shared" si="0"/>
        <v>34529.122664988507</v>
      </c>
      <c r="U6" s="25">
        <f t="shared" si="0"/>
        <v>33267.034525727177</v>
      </c>
      <c r="V6" s="25">
        <f t="shared" si="0"/>
        <v>33527.648264060124</v>
      </c>
      <c r="W6" s="25">
        <f t="shared" si="0"/>
        <v>26578.157470950351</v>
      </c>
      <c r="X6" s="25">
        <f t="shared" si="0"/>
        <v>26545.305117724838</v>
      </c>
      <c r="Y6" s="25">
        <f t="shared" si="0"/>
        <v>26584.473274861721</v>
      </c>
      <c r="Z6" s="25">
        <f t="shared" si="0"/>
        <v>26834.874870276144</v>
      </c>
      <c r="AA6" s="25">
        <f t="shared" si="0"/>
        <v>26937.491145709053</v>
      </c>
      <c r="AB6" s="25">
        <f t="shared" si="0"/>
        <v>27230.633233078908</v>
      </c>
      <c r="AC6" s="25">
        <f t="shared" si="0"/>
        <v>27020.023797334394</v>
      </c>
      <c r="AD6" s="25">
        <f t="shared" si="0"/>
        <v>26448.084692519147</v>
      </c>
      <c r="AE6" s="25">
        <f t="shared" si="0"/>
        <v>25953.685065126268</v>
      </c>
      <c r="AF6" s="25">
        <f t="shared" si="0"/>
        <v>24788.528047234569</v>
      </c>
      <c r="AG6" s="161">
        <f t="shared" si="0"/>
        <v>23975.630505469107</v>
      </c>
      <c r="AH6" s="140">
        <f t="shared" si="0"/>
        <v>23327.386024512583</v>
      </c>
      <c r="AI6" s="25">
        <f t="shared" si="0"/>
        <v>23006.875809951307</v>
      </c>
      <c r="AJ6" s="161">
        <f t="shared" ref="AJ6" si="1">SUM(AJ9,AJ14,AJ21,AJ26,AJ32,AJ42)</f>
        <v>21726.542230478441</v>
      </c>
    </row>
    <row r="7" spans="2:36" s="10" customFormat="1" ht="18.75" customHeight="1">
      <c r="B7" s="22" t="s">
        <v>22</v>
      </c>
      <c r="C7" s="26">
        <f t="shared" ref="C7:AI7" si="2">SUM(C9,C14,C21,C26,C32,C42,C48)</f>
        <v>50895.116329346689</v>
      </c>
      <c r="D7" s="26">
        <f t="shared" si="2"/>
        <v>49560.657285375382</v>
      </c>
      <c r="E7" s="26">
        <f t="shared" si="2"/>
        <v>50990.100408743718</v>
      </c>
      <c r="F7" s="26">
        <f t="shared" si="2"/>
        <v>48525.834582216259</v>
      </c>
      <c r="G7" s="26">
        <f t="shared" si="2"/>
        <v>50604.776151953978</v>
      </c>
      <c r="H7" s="26">
        <f t="shared" si="2"/>
        <v>48957.263572936434</v>
      </c>
      <c r="I7" s="26">
        <f t="shared" si="2"/>
        <v>50369.338966549061</v>
      </c>
      <c r="J7" s="26">
        <f t="shared" si="2"/>
        <v>47726.671333853883</v>
      </c>
      <c r="K7" s="26">
        <f t="shared" si="2"/>
        <v>36407.738671303712</v>
      </c>
      <c r="L7" s="26">
        <f t="shared" si="2"/>
        <v>33106.298414811012</v>
      </c>
      <c r="M7" s="26">
        <f t="shared" si="2"/>
        <v>32665.196478019057</v>
      </c>
      <c r="N7" s="26">
        <f t="shared" si="2"/>
        <v>34704.534259429412</v>
      </c>
      <c r="O7" s="26">
        <f t="shared" si="2"/>
        <v>34093.808539464422</v>
      </c>
      <c r="P7" s="26">
        <f t="shared" si="2"/>
        <v>34288.838412342331</v>
      </c>
      <c r="Q7" s="26">
        <f t="shared" si="2"/>
        <v>35118.643420748005</v>
      </c>
      <c r="R7" s="26">
        <f t="shared" si="2"/>
        <v>33833.793906593761</v>
      </c>
      <c r="S7" s="26">
        <f t="shared" si="2"/>
        <v>33139.482438733612</v>
      </c>
      <c r="T7" s="26">
        <f t="shared" si="2"/>
        <v>35665.937936788258</v>
      </c>
      <c r="U7" s="26">
        <f t="shared" si="2"/>
        <v>34406.051634948424</v>
      </c>
      <c r="V7" s="26">
        <f t="shared" si="2"/>
        <v>34647.41591526589</v>
      </c>
      <c r="W7" s="26">
        <f t="shared" si="2"/>
        <v>27692.831109309474</v>
      </c>
      <c r="X7" s="26">
        <f t="shared" si="2"/>
        <v>27673.427892412892</v>
      </c>
      <c r="Y7" s="26">
        <f t="shared" si="2"/>
        <v>27730.609666390003</v>
      </c>
      <c r="Z7" s="26">
        <f t="shared" si="2"/>
        <v>27989.920597343487</v>
      </c>
      <c r="AA7" s="26">
        <f t="shared" si="2"/>
        <v>28126.893327975107</v>
      </c>
      <c r="AB7" s="26">
        <f t="shared" si="2"/>
        <v>28440.666297218064</v>
      </c>
      <c r="AC7" s="26">
        <f t="shared" si="2"/>
        <v>28194.357740531486</v>
      </c>
      <c r="AD7" s="26">
        <f t="shared" si="2"/>
        <v>27627.016161062747</v>
      </c>
      <c r="AE7" s="26">
        <f t="shared" si="2"/>
        <v>27149.303900388524</v>
      </c>
      <c r="AF7" s="26">
        <f t="shared" si="2"/>
        <v>25981.103502536887</v>
      </c>
      <c r="AG7" s="162">
        <f t="shared" si="2"/>
        <v>25178.314068539654</v>
      </c>
      <c r="AH7" s="141">
        <f t="shared" si="2"/>
        <v>24503.587384580209</v>
      </c>
      <c r="AI7" s="26">
        <f t="shared" si="2"/>
        <v>24183.708170599672</v>
      </c>
      <c r="AJ7" s="162">
        <f t="shared" ref="AJ7" si="3">SUM(AJ9,AJ14,AJ21,AJ26,AJ32,AJ42,AJ48)</f>
        <v>22884.053543594171</v>
      </c>
    </row>
    <row r="8" spans="2:36" ht="18.75" customHeight="1">
      <c r="B8" s="1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27"/>
      <c r="AG8" s="163"/>
      <c r="AH8" s="142"/>
      <c r="AI8" s="90"/>
      <c r="AJ8" s="163"/>
    </row>
    <row r="9" spans="2:36" s="10" customFormat="1" ht="18.75" customHeight="1">
      <c r="B9" s="5" t="s">
        <v>7</v>
      </c>
      <c r="C9" s="26">
        <f t="shared" ref="C9:AF9" si="4">SUMIF(C10:C12,"&lt;1E+307")</f>
        <v>2831.2732906360543</v>
      </c>
      <c r="D9" s="26">
        <f t="shared" si="4"/>
        <v>2682.2657837498732</v>
      </c>
      <c r="E9" s="26">
        <f t="shared" si="4"/>
        <v>2536.3330839001615</v>
      </c>
      <c r="F9" s="26">
        <f t="shared" si="4"/>
        <v>2432.2347182126255</v>
      </c>
      <c r="G9" s="26">
        <f t="shared" si="4"/>
        <v>2384.1276486094962</v>
      </c>
      <c r="H9" s="26">
        <f t="shared" si="4"/>
        <v>2269.0293209313145</v>
      </c>
      <c r="I9" s="26">
        <f t="shared" si="4"/>
        <v>2246.6792856338702</v>
      </c>
      <c r="J9" s="26">
        <f t="shared" si="4"/>
        <v>2119.4126234914161</v>
      </c>
      <c r="K9" s="26">
        <f t="shared" si="4"/>
        <v>2086.3864438065843</v>
      </c>
      <c r="L9" s="26">
        <f t="shared" si="4"/>
        <v>2027.6357537666941</v>
      </c>
      <c r="M9" s="26">
        <f t="shared" si="4"/>
        <v>2122.4827317894737</v>
      </c>
      <c r="N9" s="26">
        <f t="shared" si="4"/>
        <v>2195.7022952861839</v>
      </c>
      <c r="O9" s="26">
        <f t="shared" si="4"/>
        <v>2222.2810847799606</v>
      </c>
      <c r="P9" s="26">
        <f t="shared" si="4"/>
        <v>2331.2625655642842</v>
      </c>
      <c r="Q9" s="26">
        <f t="shared" si="4"/>
        <v>2431.9859232963013</v>
      </c>
      <c r="R9" s="26">
        <f t="shared" si="4"/>
        <v>2363.4459418056858</v>
      </c>
      <c r="S9" s="26">
        <f t="shared" si="4"/>
        <v>2402.0416594170733</v>
      </c>
      <c r="T9" s="26">
        <f t="shared" si="4"/>
        <v>2484.0500987401351</v>
      </c>
      <c r="U9" s="26">
        <f t="shared" si="4"/>
        <v>2410.9850552598036</v>
      </c>
      <c r="V9" s="26">
        <f t="shared" si="4"/>
        <v>2310.1232781831341</v>
      </c>
      <c r="W9" s="26">
        <f t="shared" si="4"/>
        <v>2379.258704121693</v>
      </c>
      <c r="X9" s="26">
        <f t="shared" si="4"/>
        <v>2414.5041742172889</v>
      </c>
      <c r="Y9" s="26">
        <f t="shared" si="4"/>
        <v>2521.2106944316383</v>
      </c>
      <c r="Z9" s="26">
        <f t="shared" si="4"/>
        <v>2471.1965544183754</v>
      </c>
      <c r="AA9" s="26">
        <f t="shared" si="4"/>
        <v>2374.0726266443812</v>
      </c>
      <c r="AB9" s="26">
        <f t="shared" si="4"/>
        <v>2346.9383997327436</v>
      </c>
      <c r="AC9" s="26">
        <f t="shared" si="4"/>
        <v>2323.8029148937003</v>
      </c>
      <c r="AD9" s="26">
        <f t="shared" si="4"/>
        <v>2238.242476640607</v>
      </c>
      <c r="AE9" s="26">
        <f t="shared" si="4"/>
        <v>2184.2521253817886</v>
      </c>
      <c r="AF9" s="26">
        <f t="shared" si="4"/>
        <v>1855.9818036833415</v>
      </c>
      <c r="AG9" s="162">
        <f t="shared" ref="AG9" si="5">SUMIF(AG10:AG12,"&lt;1E+307")</f>
        <v>1608.6905475795163</v>
      </c>
      <c r="AH9" s="141">
        <f t="shared" ref="AH9:AJ9" si="6">SUMIF(AH10:AH12,"&lt;1E+307")</f>
        <v>1779.3513964329575</v>
      </c>
      <c r="AI9" s="26">
        <f t="shared" ref="AI9" si="7">SUMIF(AI10:AI12,"&lt;1E+307")</f>
        <v>1828.2466017898516</v>
      </c>
      <c r="AJ9" s="162">
        <f t="shared" si="6"/>
        <v>1491.3537992609222</v>
      </c>
    </row>
    <row r="10" spans="2:36" ht="18.75" customHeight="1">
      <c r="B10" s="17" t="s">
        <v>0</v>
      </c>
      <c r="C10" s="27">
        <v>2816.3642440000003</v>
      </c>
      <c r="D10" s="27">
        <v>2666.8888111949982</v>
      </c>
      <c r="E10" s="27">
        <v>2521.280633365001</v>
      </c>
      <c r="F10" s="27">
        <v>2416.3879355999993</v>
      </c>
      <c r="G10" s="27">
        <v>2368.0279374649999</v>
      </c>
      <c r="H10" s="27">
        <v>2251.9177755610403</v>
      </c>
      <c r="I10" s="27">
        <v>2229.1625993511193</v>
      </c>
      <c r="J10" s="27">
        <v>2104.1267559105563</v>
      </c>
      <c r="K10" s="27">
        <v>2072.5021264423963</v>
      </c>
      <c r="L10" s="27">
        <v>2015.3446381468655</v>
      </c>
      <c r="M10" s="27">
        <v>2111.754079421064</v>
      </c>
      <c r="N10" s="27">
        <v>2184.8945229691894</v>
      </c>
      <c r="O10" s="27">
        <v>2211.2252281162423</v>
      </c>
      <c r="P10" s="27">
        <v>2321.1549179019544</v>
      </c>
      <c r="Q10" s="27">
        <v>2418.6112078658612</v>
      </c>
      <c r="R10" s="27">
        <v>2350.3457582446799</v>
      </c>
      <c r="S10" s="27">
        <v>2387.4901657439705</v>
      </c>
      <c r="T10" s="27">
        <v>2472.0669350015773</v>
      </c>
      <c r="U10" s="27">
        <v>2398.4882120069201</v>
      </c>
      <c r="V10" s="27">
        <v>2298.6417286601313</v>
      </c>
      <c r="W10" s="27">
        <v>2369.1966523620335</v>
      </c>
      <c r="X10" s="27">
        <v>2404.0791241985248</v>
      </c>
      <c r="Y10" s="27">
        <v>2510.6710272832374</v>
      </c>
      <c r="Z10" s="27">
        <v>2458.7834080753614</v>
      </c>
      <c r="AA10" s="27">
        <v>2363.8063175618468</v>
      </c>
      <c r="AB10" s="27">
        <v>2336.367414403443</v>
      </c>
      <c r="AC10" s="27">
        <v>2314.6248549404559</v>
      </c>
      <c r="AD10" s="27">
        <v>2227.5808193606904</v>
      </c>
      <c r="AE10" s="27">
        <v>2172.8676100194562</v>
      </c>
      <c r="AF10" s="27">
        <v>1845.708555306456</v>
      </c>
      <c r="AG10" s="163">
        <v>1601.8897061479333</v>
      </c>
      <c r="AH10" s="142">
        <v>1772.0880300691899</v>
      </c>
      <c r="AI10" s="90">
        <v>1817.2761589952202</v>
      </c>
      <c r="AJ10" s="163">
        <v>1482.2866002757962</v>
      </c>
    </row>
    <row r="11" spans="2:36" s="87" customFormat="1" ht="18.75" customHeight="1">
      <c r="B11" s="18" t="s">
        <v>2</v>
      </c>
      <c r="C11" s="28">
        <v>12.884962499999999</v>
      </c>
      <c r="D11" s="28">
        <v>13.539512499999999</v>
      </c>
      <c r="E11" s="28">
        <v>13.3858125</v>
      </c>
      <c r="F11" s="28">
        <v>14.1649125</v>
      </c>
      <c r="G11" s="28">
        <v>14.42395</v>
      </c>
      <c r="H11" s="28">
        <v>15.727749999999999</v>
      </c>
      <c r="I11" s="28">
        <v>16.051177199999998</v>
      </c>
      <c r="J11" s="28">
        <v>13.854396100000001</v>
      </c>
      <c r="K11" s="28">
        <v>12.4884112</v>
      </c>
      <c r="L11" s="28">
        <v>10.963034100000002</v>
      </c>
      <c r="M11" s="28">
        <v>9.3952039999999997</v>
      </c>
      <c r="N11" s="28">
        <v>9.4833005999999997</v>
      </c>
      <c r="O11" s="28">
        <v>9.731308799999999</v>
      </c>
      <c r="P11" s="28">
        <v>8.7252203999999995</v>
      </c>
      <c r="Q11" s="28">
        <v>11.974109800000001</v>
      </c>
      <c r="R11" s="28">
        <v>11.669028364499999</v>
      </c>
      <c r="S11" s="28">
        <v>13.143879451499998</v>
      </c>
      <c r="T11" s="28">
        <v>10.690620131399998</v>
      </c>
      <c r="U11" s="28">
        <v>11.25843753675</v>
      </c>
      <c r="V11" s="28">
        <v>10.353167920349998</v>
      </c>
      <c r="W11" s="28">
        <v>9.0412696819999994</v>
      </c>
      <c r="X11" s="28">
        <v>9.3635469674999996</v>
      </c>
      <c r="Y11" s="28">
        <v>9.460801331499999</v>
      </c>
      <c r="Z11" s="28">
        <v>11.390230370999998</v>
      </c>
      <c r="AA11" s="28">
        <v>9.2665262274999982</v>
      </c>
      <c r="AB11" s="28">
        <v>9.5383828904999977</v>
      </c>
      <c r="AC11" s="28">
        <v>8.1357687364999993</v>
      </c>
      <c r="AD11" s="28">
        <v>9.6476389720000011</v>
      </c>
      <c r="AE11" s="28">
        <v>10.473567625500001</v>
      </c>
      <c r="AF11" s="28">
        <v>9.3775886814999989</v>
      </c>
      <c r="AG11" s="164">
        <v>5.9615439064999993</v>
      </c>
      <c r="AH11" s="143">
        <v>6.4389633219999984</v>
      </c>
      <c r="AI11" s="28">
        <v>10.071935480500001</v>
      </c>
      <c r="AJ11" s="164">
        <v>8.1762067030000001</v>
      </c>
    </row>
    <row r="12" spans="2:36" s="87" customFormat="1" ht="18.75" customHeight="1">
      <c r="B12" s="89" t="s">
        <v>1</v>
      </c>
      <c r="C12" s="90">
        <v>2.0240841360540003</v>
      </c>
      <c r="D12" s="90">
        <v>1.8374600548751774</v>
      </c>
      <c r="E12" s="90">
        <v>1.6666380351603736</v>
      </c>
      <c r="F12" s="90">
        <v>1.6818701126263713</v>
      </c>
      <c r="G12" s="90">
        <v>1.675761144496551</v>
      </c>
      <c r="H12" s="90">
        <v>1.3837953702739427</v>
      </c>
      <c r="I12" s="90">
        <v>1.4655090827509485</v>
      </c>
      <c r="J12" s="90">
        <v>1.4314714808597808</v>
      </c>
      <c r="K12" s="90">
        <v>1.3959061641879906</v>
      </c>
      <c r="L12" s="90">
        <v>1.3280815198285389</v>
      </c>
      <c r="M12" s="90">
        <v>1.3334483684097087</v>
      </c>
      <c r="N12" s="90">
        <v>1.3244717169947724</v>
      </c>
      <c r="O12" s="90">
        <v>1.3245478637182178</v>
      </c>
      <c r="P12" s="90">
        <v>1.3824272623295346</v>
      </c>
      <c r="Q12" s="90">
        <v>1.4006056304403376</v>
      </c>
      <c r="R12" s="90">
        <v>1.4311551965062579</v>
      </c>
      <c r="S12" s="90">
        <v>1.4076142216026939</v>
      </c>
      <c r="T12" s="90">
        <v>1.2925436071579384</v>
      </c>
      <c r="U12" s="90">
        <v>1.2384057161336408</v>
      </c>
      <c r="V12" s="90">
        <v>1.1283816026524747</v>
      </c>
      <c r="W12" s="90">
        <v>1.0207820776596228</v>
      </c>
      <c r="X12" s="90">
        <v>1.0615030512640338</v>
      </c>
      <c r="Y12" s="90">
        <v>1.0788658169008458</v>
      </c>
      <c r="Z12" s="90">
        <v>1.0229159720137466</v>
      </c>
      <c r="AA12" s="90">
        <v>0.99978285503450348</v>
      </c>
      <c r="AB12" s="90">
        <v>1.0326024388006536</v>
      </c>
      <c r="AC12" s="90">
        <v>1.0422912167446603</v>
      </c>
      <c r="AD12" s="90">
        <v>1.0140183079164138</v>
      </c>
      <c r="AE12" s="90">
        <v>0.91094773683244501</v>
      </c>
      <c r="AF12" s="90">
        <v>0.89565969538562751</v>
      </c>
      <c r="AG12" s="163">
        <v>0.83929752508285571</v>
      </c>
      <c r="AH12" s="142">
        <v>0.82440304176745116</v>
      </c>
      <c r="AI12" s="90">
        <v>0.89850731413132467</v>
      </c>
      <c r="AJ12" s="163">
        <v>0.89099228212595971</v>
      </c>
    </row>
    <row r="13" spans="2:36" s="10" customFormat="1" ht="18.75" customHeight="1">
      <c r="B13" s="9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162"/>
      <c r="AH13" s="141"/>
      <c r="AI13" s="26"/>
      <c r="AJ13" s="162"/>
    </row>
    <row r="14" spans="2:36" s="10" customFormat="1" ht="18.75" customHeight="1">
      <c r="B14" s="6" t="s">
        <v>8</v>
      </c>
      <c r="C14" s="25">
        <f t="shared" ref="C14:AI14" si="8">SUMIF(C15:C19,"&lt;1E+307")</f>
        <v>22043.317525130202</v>
      </c>
      <c r="D14" s="25">
        <f t="shared" si="8"/>
        <v>22464.622787315297</v>
      </c>
      <c r="E14" s="25">
        <f t="shared" si="8"/>
        <v>24570.829346912997</v>
      </c>
      <c r="F14" s="25">
        <f t="shared" si="8"/>
        <v>22626.070348034187</v>
      </c>
      <c r="G14" s="25">
        <f t="shared" si="8"/>
        <v>24991.955887939486</v>
      </c>
      <c r="H14" s="25">
        <f t="shared" si="8"/>
        <v>23323.864745009916</v>
      </c>
      <c r="I14" s="25">
        <f t="shared" si="8"/>
        <v>24361.162894911045</v>
      </c>
      <c r="J14" s="25">
        <f t="shared" si="8"/>
        <v>22038.539782555708</v>
      </c>
      <c r="K14" s="25">
        <f t="shared" si="8"/>
        <v>10511.21644280793</v>
      </c>
      <c r="L14" s="25">
        <f t="shared" si="8"/>
        <v>6871.1758386712881</v>
      </c>
      <c r="M14" s="25">
        <f t="shared" si="8"/>
        <v>6492.4369530196691</v>
      </c>
      <c r="N14" s="25">
        <f t="shared" si="8"/>
        <v>8171.2776477783464</v>
      </c>
      <c r="O14" s="25">
        <f t="shared" si="8"/>
        <v>8476.0642953692804</v>
      </c>
      <c r="P14" s="25">
        <f t="shared" si="8"/>
        <v>8514.8879031696524</v>
      </c>
      <c r="Q14" s="25">
        <f t="shared" si="8"/>
        <v>9658.038839999459</v>
      </c>
      <c r="R14" s="25">
        <f t="shared" si="8"/>
        <v>8229.8856242379625</v>
      </c>
      <c r="S14" s="25">
        <f t="shared" si="8"/>
        <v>8015.6581786641709</v>
      </c>
      <c r="T14" s="25">
        <f t="shared" si="8"/>
        <v>10288.654128062006</v>
      </c>
      <c r="U14" s="25">
        <f t="shared" si="8"/>
        <v>9140.8363388685284</v>
      </c>
      <c r="V14" s="25">
        <f t="shared" si="8"/>
        <v>9380.7050586207843</v>
      </c>
      <c r="W14" s="25">
        <f t="shared" si="8"/>
        <v>2243.243195008869</v>
      </c>
      <c r="X14" s="25">
        <f t="shared" si="8"/>
        <v>1945.079298714194</v>
      </c>
      <c r="Y14" s="25">
        <f t="shared" si="8"/>
        <v>1606.8934745269901</v>
      </c>
      <c r="Z14" s="25">
        <f t="shared" si="8"/>
        <v>1670.9226852543391</v>
      </c>
      <c r="AA14" s="25">
        <f t="shared" si="8"/>
        <v>1563.7950008516113</v>
      </c>
      <c r="AB14" s="25">
        <f t="shared" si="8"/>
        <v>1623.1270595351411</v>
      </c>
      <c r="AC14" s="25">
        <f t="shared" si="8"/>
        <v>1607.005596565336</v>
      </c>
      <c r="AD14" s="25">
        <f t="shared" si="8"/>
        <v>1572.3922067208964</v>
      </c>
      <c r="AE14" s="25">
        <f t="shared" si="8"/>
        <v>1518.6516625302331</v>
      </c>
      <c r="AF14" s="25">
        <f t="shared" si="8"/>
        <v>1395.6065551270542</v>
      </c>
      <c r="AG14" s="161">
        <f t="shared" si="8"/>
        <v>1412.6601826831782</v>
      </c>
      <c r="AH14" s="140">
        <f t="shared" si="8"/>
        <v>1348.3322496283413</v>
      </c>
      <c r="AI14" s="25">
        <f t="shared" si="8"/>
        <v>1300.9308276552133</v>
      </c>
      <c r="AJ14" s="161">
        <f t="shared" ref="AJ14" si="9">SUMIF(AJ15:AJ19,"&lt;1E+307")</f>
        <v>960.95546316974992</v>
      </c>
    </row>
    <row r="15" spans="2:36" ht="18.75" customHeight="1">
      <c r="B15" s="18" t="s">
        <v>23</v>
      </c>
      <c r="C15" s="28">
        <v>1192.2105561276317</v>
      </c>
      <c r="D15" s="28">
        <v>1026.1434770326639</v>
      </c>
      <c r="E15" s="28">
        <v>939.57030212727148</v>
      </c>
      <c r="F15" s="28">
        <v>860.29170195840038</v>
      </c>
      <c r="G15" s="28">
        <v>827.44777076391938</v>
      </c>
      <c r="H15" s="28">
        <v>855.52771899522145</v>
      </c>
      <c r="I15" s="28">
        <v>795.84234162885298</v>
      </c>
      <c r="J15" s="28">
        <v>844.95692230146403</v>
      </c>
      <c r="K15" s="28">
        <v>770.65121358963813</v>
      </c>
      <c r="L15" s="28">
        <v>765.00376562575605</v>
      </c>
      <c r="M15" s="28">
        <v>702.10303845527881</v>
      </c>
      <c r="N15" s="28">
        <v>679.58774041692936</v>
      </c>
      <c r="O15" s="28">
        <v>650.24100652598668</v>
      </c>
      <c r="P15" s="28">
        <v>667.09935132035957</v>
      </c>
      <c r="Q15" s="28">
        <v>654.03134301573789</v>
      </c>
      <c r="R15" s="28">
        <v>628.58551094698225</v>
      </c>
      <c r="S15" s="28">
        <v>644.53854769148563</v>
      </c>
      <c r="T15" s="28">
        <v>675.84429177216964</v>
      </c>
      <c r="U15" s="28">
        <v>713.66811695280296</v>
      </c>
      <c r="V15" s="28">
        <v>642.08901741986961</v>
      </c>
      <c r="W15" s="28">
        <v>717.38955167322297</v>
      </c>
      <c r="X15" s="28">
        <v>715.39658293777336</v>
      </c>
      <c r="Y15" s="28">
        <v>684.74417117655889</v>
      </c>
      <c r="Z15" s="28">
        <v>670.21039259136478</v>
      </c>
      <c r="AA15" s="28">
        <v>683.00325411837719</v>
      </c>
      <c r="AB15" s="28">
        <v>727.49107314437447</v>
      </c>
      <c r="AC15" s="28">
        <v>762.06068269096022</v>
      </c>
      <c r="AD15" s="28">
        <v>758.62007413690026</v>
      </c>
      <c r="AE15" s="28">
        <v>718.62729547978336</v>
      </c>
      <c r="AF15" s="28">
        <v>706.8648706175278</v>
      </c>
      <c r="AG15" s="164">
        <v>722.7490168717469</v>
      </c>
      <c r="AH15" s="143">
        <v>730.6968429549371</v>
      </c>
      <c r="AI15" s="28">
        <v>708.40531277916068</v>
      </c>
      <c r="AJ15" s="164">
        <v>641.63747473836156</v>
      </c>
    </row>
    <row r="16" spans="2:36" ht="18.75" customHeight="1">
      <c r="B16" s="17" t="s">
        <v>10</v>
      </c>
      <c r="C16" s="27" t="s">
        <v>152</v>
      </c>
      <c r="D16" s="27" t="s">
        <v>152</v>
      </c>
      <c r="E16" s="27" t="s">
        <v>152</v>
      </c>
      <c r="F16" s="27" t="s">
        <v>152</v>
      </c>
      <c r="G16" s="27" t="s">
        <v>152</v>
      </c>
      <c r="H16" s="27" t="s">
        <v>152</v>
      </c>
      <c r="I16" s="27" t="s">
        <v>152</v>
      </c>
      <c r="J16" s="27" t="s">
        <v>152</v>
      </c>
      <c r="K16" s="27" t="s">
        <v>152</v>
      </c>
      <c r="L16" s="27" t="s">
        <v>152</v>
      </c>
      <c r="M16" s="27" t="s">
        <v>152</v>
      </c>
      <c r="N16" s="27" t="s">
        <v>152</v>
      </c>
      <c r="O16" s="27" t="s">
        <v>152</v>
      </c>
      <c r="P16" s="27" t="s">
        <v>152</v>
      </c>
      <c r="Q16" s="27" t="s">
        <v>152</v>
      </c>
      <c r="R16" s="27" t="s">
        <v>152</v>
      </c>
      <c r="S16" s="27" t="s">
        <v>152</v>
      </c>
      <c r="T16" s="27" t="s">
        <v>152</v>
      </c>
      <c r="U16" s="27" t="s">
        <v>152</v>
      </c>
      <c r="V16" s="27" t="s">
        <v>152</v>
      </c>
      <c r="W16" s="27" t="s">
        <v>152</v>
      </c>
      <c r="X16" s="27" t="s">
        <v>152</v>
      </c>
      <c r="Y16" s="27" t="s">
        <v>152</v>
      </c>
      <c r="Z16" s="27" t="s">
        <v>152</v>
      </c>
      <c r="AA16" s="27" t="s">
        <v>152</v>
      </c>
      <c r="AB16" s="27" t="s">
        <v>152</v>
      </c>
      <c r="AC16" s="27" t="s">
        <v>152</v>
      </c>
      <c r="AD16" s="27" t="s">
        <v>152</v>
      </c>
      <c r="AE16" s="27" t="s">
        <v>152</v>
      </c>
      <c r="AF16" s="27" t="s">
        <v>152</v>
      </c>
      <c r="AG16" s="163" t="s">
        <v>152</v>
      </c>
      <c r="AH16" s="142" t="s">
        <v>152</v>
      </c>
      <c r="AI16" s="90" t="s">
        <v>152</v>
      </c>
      <c r="AJ16" s="163" t="s">
        <v>152</v>
      </c>
    </row>
    <row r="17" spans="2:36" ht="18.75" customHeight="1">
      <c r="B17" s="18" t="s">
        <v>11</v>
      </c>
      <c r="C17" s="28">
        <v>19075.134208965999</v>
      </c>
      <c r="D17" s="28">
        <v>19733.923586215999</v>
      </c>
      <c r="E17" s="28">
        <v>21999.096972715997</v>
      </c>
      <c r="F17" s="28">
        <v>20205.239548215999</v>
      </c>
      <c r="G17" s="28">
        <v>22672.562036715997</v>
      </c>
      <c r="H17" s="28">
        <v>21054.617813215995</v>
      </c>
      <c r="I17" s="28">
        <v>22221.687615513223</v>
      </c>
      <c r="J17" s="28">
        <v>19918.109322588261</v>
      </c>
      <c r="K17" s="28">
        <v>8536.6289877143445</v>
      </c>
      <c r="L17" s="28">
        <v>4973.1405361962488</v>
      </c>
      <c r="M17" s="28">
        <v>4724.156342679581</v>
      </c>
      <c r="N17" s="28">
        <v>6493.7588234664536</v>
      </c>
      <c r="O17" s="28">
        <v>6983.1364588317938</v>
      </c>
      <c r="P17" s="28">
        <v>7155.3079468794003</v>
      </c>
      <c r="Q17" s="28">
        <v>8462.3489716071381</v>
      </c>
      <c r="R17" s="28">
        <v>7214.5553105390127</v>
      </c>
      <c r="S17" s="28">
        <v>6971.9659908460571</v>
      </c>
      <c r="T17" s="28">
        <v>9246.3687724408246</v>
      </c>
      <c r="U17" s="28">
        <v>8109.8216909770144</v>
      </c>
      <c r="V17" s="28">
        <v>8448.4501377893048</v>
      </c>
      <c r="W17" s="28">
        <v>1247.1364446570324</v>
      </c>
      <c r="X17" s="28">
        <v>962.68798434035068</v>
      </c>
      <c r="Y17" s="28">
        <v>684.95355158068492</v>
      </c>
      <c r="Z17" s="28">
        <v>793.15175772541693</v>
      </c>
      <c r="AA17" s="28">
        <v>692.89483871691436</v>
      </c>
      <c r="AB17" s="28">
        <v>693.28098598987071</v>
      </c>
      <c r="AC17" s="28">
        <v>632.17095782451474</v>
      </c>
      <c r="AD17" s="28">
        <v>623.10058859856008</v>
      </c>
      <c r="AE17" s="28">
        <v>578.0984592177532</v>
      </c>
      <c r="AF17" s="28">
        <v>500.56078729905005</v>
      </c>
      <c r="AG17" s="164">
        <v>504.35900064531944</v>
      </c>
      <c r="AH17" s="143">
        <v>410.47723060066039</v>
      </c>
      <c r="AI17" s="28">
        <v>348.9870478387798</v>
      </c>
      <c r="AJ17" s="164">
        <v>202.61226183963697</v>
      </c>
    </row>
    <row r="18" spans="2:36" ht="18.75" customHeight="1">
      <c r="B18" s="17" t="s">
        <v>12</v>
      </c>
      <c r="C18" s="27">
        <v>23.6047425</v>
      </c>
      <c r="D18" s="27">
        <v>22.859827499999998</v>
      </c>
      <c r="E18" s="27">
        <v>21.155745</v>
      </c>
      <c r="F18" s="27">
        <v>20.246662499999999</v>
      </c>
      <c r="G18" s="27">
        <v>22.39038</v>
      </c>
      <c r="H18" s="27">
        <v>14.919587313525</v>
      </c>
      <c r="I18" s="27">
        <v>14.248587122909999</v>
      </c>
      <c r="J18" s="27">
        <v>15.877556454375</v>
      </c>
      <c r="K18" s="27">
        <v>14.196771829259998</v>
      </c>
      <c r="L18" s="27">
        <v>13.046266093590003</v>
      </c>
      <c r="M18" s="27">
        <v>16.557610155075</v>
      </c>
      <c r="N18" s="27">
        <v>14.004390435930002</v>
      </c>
      <c r="O18" s="27">
        <v>11.9097031897935</v>
      </c>
      <c r="P18" s="27">
        <v>14.8116411045</v>
      </c>
      <c r="Q18" s="27">
        <v>17.260628985000004</v>
      </c>
      <c r="R18" s="27">
        <v>15.841584274500001</v>
      </c>
      <c r="S18" s="27">
        <v>16.406257351499999</v>
      </c>
      <c r="T18" s="27">
        <v>16.433846792999997</v>
      </c>
      <c r="U18" s="27">
        <v>13.8833967195</v>
      </c>
      <c r="V18" s="27">
        <v>10.743747898500001</v>
      </c>
      <c r="W18" s="27">
        <v>13.9423119435</v>
      </c>
      <c r="X18" s="27">
        <v>13.343685290999998</v>
      </c>
      <c r="Y18" s="27">
        <v>11.302310605500001</v>
      </c>
      <c r="Z18" s="27">
        <v>11.437830121499999</v>
      </c>
      <c r="AA18" s="27">
        <v>12.702090478500001</v>
      </c>
      <c r="AB18" s="27">
        <v>13.594796217000001</v>
      </c>
      <c r="AC18" s="27">
        <v>13.174000173</v>
      </c>
      <c r="AD18" s="27">
        <v>15.5967168015</v>
      </c>
      <c r="AE18" s="27">
        <v>13.968615631499999</v>
      </c>
      <c r="AF18" s="27">
        <v>12.253459576499999</v>
      </c>
      <c r="AG18" s="163">
        <v>11.001059586</v>
      </c>
      <c r="AH18" s="142">
        <v>12.127811814000001</v>
      </c>
      <c r="AI18" s="90">
        <v>11.305730695500001</v>
      </c>
      <c r="AJ18" s="163">
        <v>10.497854875499998</v>
      </c>
    </row>
    <row r="19" spans="2:36" ht="18.75" customHeight="1">
      <c r="B19" s="18" t="s">
        <v>76</v>
      </c>
      <c r="C19" s="28">
        <v>1752.3680175365698</v>
      </c>
      <c r="D19" s="28">
        <v>1681.6958965666349</v>
      </c>
      <c r="E19" s="28">
        <v>1611.0063270697299</v>
      </c>
      <c r="F19" s="28">
        <v>1540.2924353597843</v>
      </c>
      <c r="G19" s="28">
        <v>1469.5557004595694</v>
      </c>
      <c r="H19" s="28">
        <v>1398.7996254851739</v>
      </c>
      <c r="I19" s="28">
        <v>1329.3843506460589</v>
      </c>
      <c r="J19" s="28">
        <v>1259.5959812116103</v>
      </c>
      <c r="K19" s="28">
        <v>1189.7394696746883</v>
      </c>
      <c r="L19" s="28">
        <v>1119.9852707556934</v>
      </c>
      <c r="M19" s="28">
        <v>1049.6199617297348</v>
      </c>
      <c r="N19" s="28">
        <v>983.92669345903323</v>
      </c>
      <c r="O19" s="28">
        <v>830.77712682170579</v>
      </c>
      <c r="P19" s="28">
        <v>677.66896386539247</v>
      </c>
      <c r="Q19" s="28">
        <v>524.39789639158334</v>
      </c>
      <c r="R19" s="28">
        <v>370.9032184774685</v>
      </c>
      <c r="S19" s="28">
        <v>382.74738277512802</v>
      </c>
      <c r="T19" s="28">
        <v>350.00721705601194</v>
      </c>
      <c r="U19" s="28">
        <v>303.46313421921002</v>
      </c>
      <c r="V19" s="28">
        <v>279.4221555131104</v>
      </c>
      <c r="W19" s="28">
        <v>264.7748867351134</v>
      </c>
      <c r="X19" s="28">
        <v>253.65104614506998</v>
      </c>
      <c r="Y19" s="28">
        <v>225.89344116424618</v>
      </c>
      <c r="Z19" s="28">
        <v>196.12270481605739</v>
      </c>
      <c r="AA19" s="28">
        <v>175.19481753781963</v>
      </c>
      <c r="AB19" s="28">
        <v>188.76020418389578</v>
      </c>
      <c r="AC19" s="28">
        <v>199.59995587686095</v>
      </c>
      <c r="AD19" s="28">
        <v>175.07482718393601</v>
      </c>
      <c r="AE19" s="28">
        <v>207.95729220119657</v>
      </c>
      <c r="AF19" s="28">
        <v>175.92743763397621</v>
      </c>
      <c r="AG19" s="164">
        <v>174.55110558011162</v>
      </c>
      <c r="AH19" s="143">
        <v>195.03036425874362</v>
      </c>
      <c r="AI19" s="28">
        <v>232.23273634177278</v>
      </c>
      <c r="AJ19" s="164">
        <v>106.20787171625139</v>
      </c>
    </row>
    <row r="20" spans="2:36" s="148" customFormat="1" ht="18.75" customHeight="1">
      <c r="B20" s="89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</row>
    <row r="21" spans="2:36" s="10" customFormat="1" ht="18.75" customHeight="1">
      <c r="B21" s="150" t="s">
        <v>9</v>
      </c>
      <c r="C21" s="162">
        <f>SUMIF(C22:C24,"&lt;1E+307")</f>
        <v>868.24160525376112</v>
      </c>
      <c r="D21" s="162">
        <f t="shared" ref="D21:AD21" si="10">SUMIF(D22:D24,"&lt;1E+307")</f>
        <v>755.6447302447242</v>
      </c>
      <c r="E21" s="162">
        <f t="shared" si="10"/>
        <v>628.85545773481499</v>
      </c>
      <c r="F21" s="162">
        <f t="shared" si="10"/>
        <v>622.71992371115255</v>
      </c>
      <c r="G21" s="162">
        <f t="shared" si="10"/>
        <v>579.94475661472836</v>
      </c>
      <c r="H21" s="162">
        <f t="shared" si="10"/>
        <v>577.40890197832459</v>
      </c>
      <c r="I21" s="162">
        <f t="shared" si="10"/>
        <v>602.39887807478067</v>
      </c>
      <c r="J21" s="162">
        <f t="shared" si="10"/>
        <v>581.33668592143977</v>
      </c>
      <c r="K21" s="162">
        <f t="shared" si="10"/>
        <v>503.4707207819315</v>
      </c>
      <c r="L21" s="162">
        <f t="shared" si="10"/>
        <v>476.43995841225347</v>
      </c>
      <c r="M21" s="162">
        <f t="shared" si="10"/>
        <v>472.42412773549364</v>
      </c>
      <c r="N21" s="162">
        <f t="shared" si="10"/>
        <v>520.54380987358047</v>
      </c>
      <c r="O21" s="162">
        <f t="shared" si="10"/>
        <v>490.22250140359608</v>
      </c>
      <c r="P21" s="162">
        <f t="shared" si="10"/>
        <v>417.46844369915061</v>
      </c>
      <c r="Q21" s="162">
        <f t="shared" si="10"/>
        <v>395.46879992808277</v>
      </c>
      <c r="R21" s="162">
        <f t="shared" si="10"/>
        <v>401.22480744348024</v>
      </c>
      <c r="S21" s="162">
        <f t="shared" si="10"/>
        <v>438.00846463482128</v>
      </c>
      <c r="T21" s="162">
        <f t="shared" si="10"/>
        <v>358.00763816001984</v>
      </c>
      <c r="U21" s="162">
        <f t="shared" si="10"/>
        <v>438.67932408146345</v>
      </c>
      <c r="V21" s="162">
        <f t="shared" si="10"/>
        <v>405.00997111895094</v>
      </c>
      <c r="W21" s="162">
        <f t="shared" si="10"/>
        <v>460.35312342846896</v>
      </c>
      <c r="X21" s="162">
        <f t="shared" si="10"/>
        <v>405.46490154028805</v>
      </c>
      <c r="Y21" s="162">
        <f t="shared" si="10"/>
        <v>425.16884900666474</v>
      </c>
      <c r="Z21" s="162">
        <f t="shared" si="10"/>
        <v>430.12658364547724</v>
      </c>
      <c r="AA21" s="162">
        <f t="shared" si="10"/>
        <v>370.83373799013697</v>
      </c>
      <c r="AB21" s="162">
        <f t="shared" si="10"/>
        <v>400.03061513128631</v>
      </c>
      <c r="AC21" s="162">
        <f t="shared" si="10"/>
        <v>357.0371638799574</v>
      </c>
      <c r="AD21" s="162">
        <f t="shared" si="10"/>
        <v>358.1581745447736</v>
      </c>
      <c r="AE21" s="162">
        <f t="shared" ref="AE21:AF21" si="11">SUMIF(AE22:AE24,"&lt;1E+307")</f>
        <v>350.05693178220139</v>
      </c>
      <c r="AF21" s="162">
        <f t="shared" si="11"/>
        <v>351.50417118502116</v>
      </c>
      <c r="AG21" s="162">
        <f t="shared" ref="AG21" si="12">SUMIF(AG22:AG24,"&lt;1E+307")</f>
        <v>344.9780071936454</v>
      </c>
      <c r="AH21" s="162">
        <f t="shared" ref="AH21:AJ21" si="13">SUMIF(AH22:AH24,"&lt;1E+307")</f>
        <v>355.01706693031821</v>
      </c>
      <c r="AI21" s="162">
        <f t="shared" ref="AI21" si="14">SUMIF(AI22:AI24,"&lt;1E+307")</f>
        <v>339.00859507107225</v>
      </c>
      <c r="AJ21" s="162">
        <f t="shared" si="13"/>
        <v>323.32773213471251</v>
      </c>
    </row>
    <row r="22" spans="2:36" s="148" customFormat="1" ht="18.75" customHeight="1">
      <c r="B22" s="89" t="s">
        <v>68</v>
      </c>
      <c r="C22" s="163">
        <v>130.39058028078892</v>
      </c>
      <c r="D22" s="163">
        <v>145.66812375880812</v>
      </c>
      <c r="E22" s="163">
        <v>123.40706509694398</v>
      </c>
      <c r="F22" s="163">
        <v>120.52378651077188</v>
      </c>
      <c r="G22" s="163">
        <v>111.02834213171265</v>
      </c>
      <c r="H22" s="163">
        <v>146.92505991569013</v>
      </c>
      <c r="I22" s="163">
        <v>156.44540665731043</v>
      </c>
      <c r="J22" s="163">
        <v>153.40646795224376</v>
      </c>
      <c r="K22" s="163">
        <v>117.71664464278857</v>
      </c>
      <c r="L22" s="163">
        <v>111.58334956201854</v>
      </c>
      <c r="M22" s="163">
        <v>110.49570557005543</v>
      </c>
      <c r="N22" s="163">
        <v>123.36966524113623</v>
      </c>
      <c r="O22" s="163">
        <v>118.8258320630044</v>
      </c>
      <c r="P22" s="163">
        <v>89.174987952957821</v>
      </c>
      <c r="Q22" s="163">
        <v>96.018553098133069</v>
      </c>
      <c r="R22" s="163">
        <v>108.81218603221966</v>
      </c>
      <c r="S22" s="163">
        <v>122.57097360470959</v>
      </c>
      <c r="T22" s="163">
        <v>92.269061404244837</v>
      </c>
      <c r="U22" s="163">
        <v>113.16652896408662</v>
      </c>
      <c r="V22" s="163">
        <v>107.77258038584063</v>
      </c>
      <c r="W22" s="163">
        <v>106.19339780540213</v>
      </c>
      <c r="X22" s="163">
        <v>97.123525206714334</v>
      </c>
      <c r="Y22" s="163">
        <v>100.34700898349124</v>
      </c>
      <c r="Z22" s="163">
        <v>100.71562654026509</v>
      </c>
      <c r="AA22" s="163">
        <v>94.353003807039514</v>
      </c>
      <c r="AB22" s="163">
        <v>102.76590975251756</v>
      </c>
      <c r="AC22" s="163">
        <v>78.799566331453462</v>
      </c>
      <c r="AD22" s="163">
        <v>81.698040722908928</v>
      </c>
      <c r="AE22" s="163">
        <v>74.360816471826382</v>
      </c>
      <c r="AF22" s="163">
        <v>75.354927874211171</v>
      </c>
      <c r="AG22" s="163">
        <v>73.908172760433146</v>
      </c>
      <c r="AH22" s="163">
        <v>78.335329781162756</v>
      </c>
      <c r="AI22" s="163">
        <v>71.236085191683571</v>
      </c>
      <c r="AJ22" s="163">
        <v>68.884422009092617</v>
      </c>
    </row>
    <row r="23" spans="2:36" s="148" customFormat="1" ht="18.75" customHeight="1">
      <c r="B23" s="18" t="s">
        <v>16</v>
      </c>
      <c r="C23" s="164">
        <v>683.70636943313082</v>
      </c>
      <c r="D23" s="164">
        <v>568.73535534433654</v>
      </c>
      <c r="E23" s="164">
        <v>470.85191550819093</v>
      </c>
      <c r="F23" s="164">
        <v>472.71239480381172</v>
      </c>
      <c r="G23" s="164">
        <v>438.70086513192678</v>
      </c>
      <c r="H23" s="164">
        <v>406.47117539386187</v>
      </c>
      <c r="I23" s="164">
        <v>427.04524161065683</v>
      </c>
      <c r="J23" s="164">
        <v>407.9277767886183</v>
      </c>
      <c r="K23" s="164">
        <v>366.04681999564406</v>
      </c>
      <c r="L23" s="164">
        <v>348.87648165954351</v>
      </c>
      <c r="M23" s="164">
        <v>347.57116631348055</v>
      </c>
      <c r="N23" s="164">
        <v>386.27404843815151</v>
      </c>
      <c r="O23" s="164">
        <v>361.73147506403677</v>
      </c>
      <c r="P23" s="164">
        <v>318.53850534967398</v>
      </c>
      <c r="Q23" s="164">
        <v>291.57109262277521</v>
      </c>
      <c r="R23" s="164">
        <v>285.59976401814725</v>
      </c>
      <c r="S23" s="164">
        <v>309.45281100307767</v>
      </c>
      <c r="T23" s="164">
        <v>260.7958068534889</v>
      </c>
      <c r="U23" s="164">
        <v>320.47145241156028</v>
      </c>
      <c r="V23" s="164">
        <v>292.04415262381156</v>
      </c>
      <c r="W23" s="164">
        <v>349.67056779570635</v>
      </c>
      <c r="X23" s="164">
        <v>303.86997157802841</v>
      </c>
      <c r="Y23" s="164">
        <v>321.98632745647797</v>
      </c>
      <c r="Z23" s="164">
        <v>326.2782891211956</v>
      </c>
      <c r="AA23" s="164">
        <v>273.02797079503438</v>
      </c>
      <c r="AB23" s="164">
        <v>293.60316022146321</v>
      </c>
      <c r="AC23" s="164">
        <v>274.49801202788194</v>
      </c>
      <c r="AD23" s="164">
        <v>274.00332513265619</v>
      </c>
      <c r="AE23" s="164">
        <v>273.6181710382387</v>
      </c>
      <c r="AF23" s="164">
        <v>272.69474009110252</v>
      </c>
      <c r="AG23" s="164">
        <v>267.8555458097228</v>
      </c>
      <c r="AH23" s="164">
        <v>272.68182633981303</v>
      </c>
      <c r="AI23" s="164">
        <v>264.40915644800242</v>
      </c>
      <c r="AJ23" s="164">
        <v>250.92062317037269</v>
      </c>
    </row>
    <row r="24" spans="2:36" s="148" customFormat="1" ht="18.75" customHeight="1">
      <c r="B24" s="89" t="s">
        <v>69</v>
      </c>
      <c r="C24" s="163">
        <v>54.144655539841473</v>
      </c>
      <c r="D24" s="163">
        <v>41.241251141579504</v>
      </c>
      <c r="E24" s="163">
        <v>34.596477129680139</v>
      </c>
      <c r="F24" s="163">
        <v>29.483742396568928</v>
      </c>
      <c r="G24" s="163">
        <v>30.215549351088928</v>
      </c>
      <c r="H24" s="163">
        <v>24.012666668772514</v>
      </c>
      <c r="I24" s="163">
        <v>18.908229806813392</v>
      </c>
      <c r="J24" s="163">
        <v>20.002441180577705</v>
      </c>
      <c r="K24" s="163">
        <v>19.707256143498853</v>
      </c>
      <c r="L24" s="163">
        <v>15.9801271906914</v>
      </c>
      <c r="M24" s="163">
        <v>14.357255851957628</v>
      </c>
      <c r="N24" s="163">
        <v>10.900096194292704</v>
      </c>
      <c r="O24" s="163">
        <v>9.6651942765549048</v>
      </c>
      <c r="P24" s="163">
        <v>9.7549503965188062</v>
      </c>
      <c r="Q24" s="163">
        <v>7.8791542071745013</v>
      </c>
      <c r="R24" s="163">
        <v>6.8128573931133465</v>
      </c>
      <c r="S24" s="163">
        <v>5.9846800270340328</v>
      </c>
      <c r="T24" s="163">
        <v>4.9427699022861091</v>
      </c>
      <c r="U24" s="163">
        <v>5.0413427058165174</v>
      </c>
      <c r="V24" s="163">
        <v>5.193238109298747</v>
      </c>
      <c r="W24" s="163">
        <v>4.4891578273605024</v>
      </c>
      <c r="X24" s="163">
        <v>4.4714047555453034</v>
      </c>
      <c r="Y24" s="163">
        <v>2.8355125666954928</v>
      </c>
      <c r="Z24" s="163">
        <v>3.1326679840165808</v>
      </c>
      <c r="AA24" s="163">
        <v>3.4527633880630866</v>
      </c>
      <c r="AB24" s="163">
        <v>3.6615451573055333</v>
      </c>
      <c r="AC24" s="163">
        <v>3.7395855206220356</v>
      </c>
      <c r="AD24" s="163">
        <v>2.4568086892085081</v>
      </c>
      <c r="AE24" s="163">
        <v>2.0779442721363521</v>
      </c>
      <c r="AF24" s="163">
        <v>3.4545032197075032</v>
      </c>
      <c r="AG24" s="163">
        <v>3.2142886234894501</v>
      </c>
      <c r="AH24" s="163">
        <v>3.9999108093424787</v>
      </c>
      <c r="AI24" s="163">
        <v>3.3633534313862552</v>
      </c>
      <c r="AJ24" s="163">
        <v>3.5226869552471856</v>
      </c>
    </row>
    <row r="25" spans="2:36" s="148" customFormat="1" ht="18.75" customHeight="1">
      <c r="B25" s="18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</row>
    <row r="26" spans="2:36" s="10" customFormat="1" ht="18.75" customHeight="1">
      <c r="B26" s="151" t="s">
        <v>13</v>
      </c>
      <c r="C26" s="161">
        <f>SUMIF(C27:C30,"&lt;1E+307")</f>
        <v>1169.6388628545642</v>
      </c>
      <c r="D26" s="161">
        <f t="shared" ref="D26:AD26" si="15">SUMIF(D27:D30,"&lt;1E+307")</f>
        <v>1277.7389923672749</v>
      </c>
      <c r="E26" s="161">
        <f t="shared" si="15"/>
        <v>1390.5446815983064</v>
      </c>
      <c r="F26" s="161">
        <f t="shared" si="15"/>
        <v>1497.0278819419036</v>
      </c>
      <c r="G26" s="161">
        <f t="shared" si="15"/>
        <v>1507.0029978767902</v>
      </c>
      <c r="H26" s="161">
        <f t="shared" si="15"/>
        <v>1596.4334332563583</v>
      </c>
      <c r="I26" s="161">
        <f t="shared" si="15"/>
        <v>1611.8792409829409</v>
      </c>
      <c r="J26" s="161">
        <f t="shared" si="15"/>
        <v>1599.8645465268432</v>
      </c>
      <c r="K26" s="161">
        <f t="shared" si="15"/>
        <v>1586.8534281808654</v>
      </c>
      <c r="L26" s="161">
        <f t="shared" si="15"/>
        <v>1571.3244957040945</v>
      </c>
      <c r="M26" s="161">
        <f t="shared" si="15"/>
        <v>1441.9883909333678</v>
      </c>
      <c r="N26" s="161">
        <f t="shared" si="15"/>
        <v>1385.7831904612608</v>
      </c>
      <c r="O26" s="161">
        <f t="shared" si="15"/>
        <v>959.0676434824652</v>
      </c>
      <c r="P26" s="161">
        <f t="shared" si="15"/>
        <v>881.8205968012478</v>
      </c>
      <c r="Q26" s="161">
        <f t="shared" si="15"/>
        <v>823.88512952097551</v>
      </c>
      <c r="R26" s="161">
        <f t="shared" si="15"/>
        <v>773.84611753763591</v>
      </c>
      <c r="S26" s="161">
        <f t="shared" si="15"/>
        <v>786.72910582211637</v>
      </c>
      <c r="T26" s="161">
        <f t="shared" si="15"/>
        <v>785.21755943657604</v>
      </c>
      <c r="U26" s="161">
        <f t="shared" si="15"/>
        <v>841.56897387598121</v>
      </c>
      <c r="V26" s="161">
        <f t="shared" si="15"/>
        <v>848.69647520561568</v>
      </c>
      <c r="W26" s="161">
        <f t="shared" si="15"/>
        <v>906.43922893889328</v>
      </c>
      <c r="X26" s="161">
        <f t="shared" si="15"/>
        <v>973.69161361142153</v>
      </c>
      <c r="Y26" s="161">
        <f t="shared" si="15"/>
        <v>1045.0828806243699</v>
      </c>
      <c r="Z26" s="161">
        <f t="shared" si="15"/>
        <v>1103.9661181497934</v>
      </c>
      <c r="AA26" s="161">
        <f t="shared" si="15"/>
        <v>1152.8999535353687</v>
      </c>
      <c r="AB26" s="161">
        <f t="shared" si="15"/>
        <v>1204.593216185966</v>
      </c>
      <c r="AC26" s="161">
        <f t="shared" si="15"/>
        <v>1278.024468117344</v>
      </c>
      <c r="AD26" s="161">
        <f t="shared" si="15"/>
        <v>1364.118249816486</v>
      </c>
      <c r="AE26" s="161">
        <f t="shared" ref="AE26:AF26" si="16">SUMIF(AE27:AE30,"&lt;1E+307")</f>
        <v>1443.0230287587717</v>
      </c>
      <c r="AF26" s="161">
        <f t="shared" si="16"/>
        <v>1447.9227415051992</v>
      </c>
      <c r="AG26" s="161">
        <f t="shared" ref="AG26" si="17">SUMIF(AG27:AG30,"&lt;1E+307")</f>
        <v>1385.8399995154323</v>
      </c>
      <c r="AH26" s="161">
        <f t="shared" ref="AH26:AJ26" si="18">SUMIF(AH27:AH30,"&lt;1E+307")</f>
        <v>1356.8638684268462</v>
      </c>
      <c r="AI26" s="161">
        <f t="shared" ref="AI26" si="19">SUMIF(AI27:AI30,"&lt;1E+307")</f>
        <v>1373.4354690652508</v>
      </c>
      <c r="AJ26" s="161">
        <f t="shared" si="18"/>
        <v>1348.0934066350333</v>
      </c>
    </row>
    <row r="27" spans="2:36" s="148" customFormat="1" ht="18.75" customHeight="1">
      <c r="B27" s="18" t="s">
        <v>3</v>
      </c>
      <c r="C27" s="164">
        <v>20.683146419809809</v>
      </c>
      <c r="D27" s="164">
        <v>19.930721151868568</v>
      </c>
      <c r="E27" s="164">
        <v>20.271808081170008</v>
      </c>
      <c r="F27" s="164">
        <v>19.375159922080798</v>
      </c>
      <c r="G27" s="164">
        <v>19.212769128521707</v>
      </c>
      <c r="H27" s="164">
        <v>20.16100949480127</v>
      </c>
      <c r="I27" s="164">
        <v>19.408416587153074</v>
      </c>
      <c r="J27" s="164">
        <v>20.377855682624201</v>
      </c>
      <c r="K27" s="164">
        <v>20.444317943672811</v>
      </c>
      <c r="L27" s="164">
        <v>20.809922532633408</v>
      </c>
      <c r="M27" s="164">
        <v>21.88916837465273</v>
      </c>
      <c r="N27" s="164">
        <v>21.148735089369321</v>
      </c>
      <c r="O27" s="164">
        <v>20.194540359393418</v>
      </c>
      <c r="P27" s="164">
        <v>20.065720365682861</v>
      </c>
      <c r="Q27" s="164">
        <v>19.906961725564518</v>
      </c>
      <c r="R27" s="164">
        <v>20.133411697238259</v>
      </c>
      <c r="S27" s="164">
        <v>20.605390933357487</v>
      </c>
      <c r="T27" s="164">
        <v>21.210238662973385</v>
      </c>
      <c r="U27" s="164">
        <v>21.426778869813134</v>
      </c>
      <c r="V27" s="164">
        <v>20.12615744963966</v>
      </c>
      <c r="W27" s="164">
        <v>20.032603634358274</v>
      </c>
      <c r="X27" s="164">
        <v>20.233387433114054</v>
      </c>
      <c r="Y27" s="164">
        <v>19.242316884837741</v>
      </c>
      <c r="Z27" s="164">
        <v>17.384072119464193</v>
      </c>
      <c r="AA27" s="164">
        <v>17.570014168883684</v>
      </c>
      <c r="AB27" s="164">
        <v>18.333281752801927</v>
      </c>
      <c r="AC27" s="164">
        <v>18.412954932831859</v>
      </c>
      <c r="AD27" s="164">
        <v>17.859624261579491</v>
      </c>
      <c r="AE27" s="164">
        <v>17.794466121930355</v>
      </c>
      <c r="AF27" s="164">
        <v>18.33128414821412</v>
      </c>
      <c r="AG27" s="164">
        <v>8.1973892303375671</v>
      </c>
      <c r="AH27" s="164">
        <v>6.3858846712174007</v>
      </c>
      <c r="AI27" s="164">
        <v>9.2593424291200108</v>
      </c>
      <c r="AJ27" s="164">
        <v>9.9563319073903145</v>
      </c>
    </row>
    <row r="28" spans="2:36" s="148" customFormat="1" ht="18.75" customHeight="1">
      <c r="B28" s="89" t="s">
        <v>4</v>
      </c>
      <c r="C28" s="163">
        <v>1123.4424169328486</v>
      </c>
      <c r="D28" s="163">
        <v>1234.515121594837</v>
      </c>
      <c r="E28" s="163">
        <v>1347.5571973895171</v>
      </c>
      <c r="F28" s="163">
        <v>1455.6139894721478</v>
      </c>
      <c r="G28" s="163">
        <v>1466.4453799234307</v>
      </c>
      <c r="H28" s="163">
        <v>1556.6521222890442</v>
      </c>
      <c r="I28" s="163">
        <v>1574.0610554376492</v>
      </c>
      <c r="J28" s="163">
        <v>1562.6545564673743</v>
      </c>
      <c r="K28" s="163">
        <v>1548.7638497782971</v>
      </c>
      <c r="L28" s="163">
        <v>1534.1267970816934</v>
      </c>
      <c r="M28" s="163">
        <v>1404.1532711795089</v>
      </c>
      <c r="N28" s="163">
        <v>1348.9456414628476</v>
      </c>
      <c r="O28" s="163">
        <v>923.45766384630554</v>
      </c>
      <c r="P28" s="163">
        <v>845.03120645628587</v>
      </c>
      <c r="Q28" s="163">
        <v>787.77051416919221</v>
      </c>
      <c r="R28" s="163">
        <v>737.85185760818717</v>
      </c>
      <c r="S28" s="163">
        <v>750.54191558168031</v>
      </c>
      <c r="T28" s="163">
        <v>748.8602083056935</v>
      </c>
      <c r="U28" s="163">
        <v>803.96201530653207</v>
      </c>
      <c r="V28" s="163">
        <v>814.58539882669481</v>
      </c>
      <c r="W28" s="163">
        <v>872.31503274826878</v>
      </c>
      <c r="X28" s="163">
        <v>939.83684140325454</v>
      </c>
      <c r="Y28" s="163">
        <v>1011.8699736594547</v>
      </c>
      <c r="Z28" s="163">
        <v>1072.4261212818676</v>
      </c>
      <c r="AA28" s="163">
        <v>1120.9191962765888</v>
      </c>
      <c r="AB28" s="163">
        <v>1171.6279275083427</v>
      </c>
      <c r="AC28" s="163">
        <v>1244.9965382756789</v>
      </c>
      <c r="AD28" s="163">
        <v>1332.2109293847029</v>
      </c>
      <c r="AE28" s="163">
        <v>1410.7947994072961</v>
      </c>
      <c r="AF28" s="163">
        <v>1414.8500675450671</v>
      </c>
      <c r="AG28" s="163">
        <v>1364.0699720771406</v>
      </c>
      <c r="AH28" s="163">
        <v>1337.2201697242092</v>
      </c>
      <c r="AI28" s="163">
        <v>1352.1268027197571</v>
      </c>
      <c r="AJ28" s="163">
        <v>1326.3075335434089</v>
      </c>
    </row>
    <row r="29" spans="2:36" s="148" customFormat="1" ht="18.75" customHeight="1">
      <c r="B29" s="18" t="s">
        <v>5</v>
      </c>
      <c r="C29" s="164">
        <v>6.8324905217311489</v>
      </c>
      <c r="D29" s="164">
        <v>6.1423856606558935</v>
      </c>
      <c r="E29" s="164">
        <v>5.9803672004433972</v>
      </c>
      <c r="F29" s="164">
        <v>5.8758378003860381</v>
      </c>
      <c r="G29" s="164">
        <v>5.4483582666125914</v>
      </c>
      <c r="H29" s="164">
        <v>5.2552885590567282</v>
      </c>
      <c r="I29" s="164">
        <v>4.9888774719073323</v>
      </c>
      <c r="J29" s="164">
        <v>4.5400375966664646</v>
      </c>
      <c r="K29" s="164">
        <v>4.2475782766105121</v>
      </c>
      <c r="L29" s="164">
        <v>4.0217413801127817</v>
      </c>
      <c r="M29" s="164">
        <v>4.0313940374397408</v>
      </c>
      <c r="N29" s="164">
        <v>3.6660650346176058</v>
      </c>
      <c r="O29" s="164">
        <v>3.3660704636435685</v>
      </c>
      <c r="P29" s="164">
        <v>3.3058209930336666</v>
      </c>
      <c r="Q29" s="164">
        <v>3.1544703831449512</v>
      </c>
      <c r="R29" s="164">
        <v>2.9781263745438675</v>
      </c>
      <c r="S29" s="164">
        <v>2.7118875099643729</v>
      </c>
      <c r="T29" s="164">
        <v>2.6599548419328416</v>
      </c>
      <c r="U29" s="164">
        <v>2.606919062350991</v>
      </c>
      <c r="V29" s="164">
        <v>2.4112184394731262</v>
      </c>
      <c r="W29" s="164">
        <v>2.4472375702624518</v>
      </c>
      <c r="X29" s="164">
        <v>2.4796679307665039</v>
      </c>
      <c r="Y29" s="164">
        <v>2.2902671838275581</v>
      </c>
      <c r="Z29" s="164">
        <v>2.3134576819882322</v>
      </c>
      <c r="AA29" s="164">
        <v>2.0791660220331365</v>
      </c>
      <c r="AB29" s="164">
        <v>2.2262093587945126</v>
      </c>
      <c r="AC29" s="164">
        <v>2.2990328640023741</v>
      </c>
      <c r="AD29" s="164">
        <v>1.9216327570068756</v>
      </c>
      <c r="AE29" s="164">
        <v>1.6233906228359978</v>
      </c>
      <c r="AF29" s="164">
        <v>1.8297341137212171</v>
      </c>
      <c r="AG29" s="164">
        <v>1.8532392312487511</v>
      </c>
      <c r="AH29" s="164">
        <v>1.8880782752308767</v>
      </c>
      <c r="AI29" s="164">
        <v>1.790582663813763</v>
      </c>
      <c r="AJ29" s="164">
        <v>1.7075427247480746</v>
      </c>
    </row>
    <row r="30" spans="2:36" s="148" customFormat="1" ht="18.75" customHeight="1">
      <c r="B30" s="89" t="s">
        <v>6</v>
      </c>
      <c r="C30" s="163">
        <v>18.680808980174586</v>
      </c>
      <c r="D30" s="163">
        <v>17.150763959913572</v>
      </c>
      <c r="E30" s="163">
        <v>16.73530892717568</v>
      </c>
      <c r="F30" s="163">
        <v>16.162894747288775</v>
      </c>
      <c r="G30" s="163">
        <v>15.896490558225219</v>
      </c>
      <c r="H30" s="163">
        <v>14.365012913456132</v>
      </c>
      <c r="I30" s="163">
        <v>13.420891486231389</v>
      </c>
      <c r="J30" s="163">
        <v>12.292096780178404</v>
      </c>
      <c r="K30" s="163">
        <v>13.397682182285108</v>
      </c>
      <c r="L30" s="163">
        <v>12.366034709654762</v>
      </c>
      <c r="M30" s="163">
        <v>11.914557341766583</v>
      </c>
      <c r="N30" s="163">
        <v>12.022748874426433</v>
      </c>
      <c r="O30" s="163">
        <v>12.049368813122612</v>
      </c>
      <c r="P30" s="163">
        <v>13.417848986245371</v>
      </c>
      <c r="Q30" s="163">
        <v>13.053183243073768</v>
      </c>
      <c r="R30" s="163">
        <v>12.882721857666589</v>
      </c>
      <c r="S30" s="163">
        <v>12.869911797114149</v>
      </c>
      <c r="T30" s="163">
        <v>12.487157625976293</v>
      </c>
      <c r="U30" s="163">
        <v>13.57326063728496</v>
      </c>
      <c r="V30" s="163">
        <v>11.573700489808012</v>
      </c>
      <c r="W30" s="163">
        <v>11.644354986003782</v>
      </c>
      <c r="X30" s="163">
        <v>11.141716844286423</v>
      </c>
      <c r="Y30" s="163">
        <v>11.68032289624994</v>
      </c>
      <c r="Z30" s="163">
        <v>11.842467066473384</v>
      </c>
      <c r="AA30" s="163">
        <v>12.331577067862971</v>
      </c>
      <c r="AB30" s="163">
        <v>12.405797566026836</v>
      </c>
      <c r="AC30" s="163">
        <v>12.315942044830894</v>
      </c>
      <c r="AD30" s="163">
        <v>12.126063413196679</v>
      </c>
      <c r="AE30" s="163">
        <v>12.810372606709288</v>
      </c>
      <c r="AF30" s="163">
        <v>12.911655698196672</v>
      </c>
      <c r="AG30" s="163">
        <v>11.719398976705126</v>
      </c>
      <c r="AH30" s="163">
        <v>11.369735756188788</v>
      </c>
      <c r="AI30" s="163">
        <v>10.258741252560124</v>
      </c>
      <c r="AJ30" s="163">
        <v>10.121998459486161</v>
      </c>
    </row>
    <row r="31" spans="2:36" s="148" customFormat="1" ht="18.75" customHeight="1">
      <c r="B31" s="18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</row>
    <row r="32" spans="2:36" s="10" customFormat="1" ht="18.75" customHeight="1">
      <c r="B32" s="151" t="s">
        <v>14</v>
      </c>
      <c r="C32" s="161">
        <f>SUMIF(C33:C40,"&lt;1E+307")</f>
        <v>22452.085194864783</v>
      </c>
      <c r="D32" s="161">
        <f t="shared" ref="D32:AF32" si="20">SUMIF(D33:D40,"&lt;1E+307")</f>
        <v>20777.314125258268</v>
      </c>
      <c r="E32" s="161">
        <f t="shared" si="20"/>
        <v>20172.338964843337</v>
      </c>
      <c r="F32" s="161">
        <f t="shared" si="20"/>
        <v>19597.474242137228</v>
      </c>
      <c r="G32" s="161">
        <f t="shared" si="20"/>
        <v>19316.048305053639</v>
      </c>
      <c r="H32" s="161">
        <f t="shared" si="20"/>
        <v>19287.049499088043</v>
      </c>
      <c r="I32" s="161">
        <f t="shared" si="20"/>
        <v>19561.732022552766</v>
      </c>
      <c r="J32" s="161">
        <f t="shared" si="20"/>
        <v>19331.293485262006</v>
      </c>
      <c r="K32" s="161">
        <f t="shared" si="20"/>
        <v>19594.005898958512</v>
      </c>
      <c r="L32" s="161">
        <f t="shared" si="20"/>
        <v>19980.484639333015</v>
      </c>
      <c r="M32" s="161">
        <f t="shared" si="20"/>
        <v>19888.200407042503</v>
      </c>
      <c r="N32" s="161">
        <f t="shared" si="20"/>
        <v>19942.244081489902</v>
      </c>
      <c r="O32" s="161">
        <f t="shared" si="20"/>
        <v>19407.30969914146</v>
      </c>
      <c r="P32" s="161">
        <f t="shared" si="20"/>
        <v>19577.009305750384</v>
      </c>
      <c r="Q32" s="161">
        <f t="shared" si="20"/>
        <v>19216.058237745736</v>
      </c>
      <c r="R32" s="161">
        <f t="shared" si="20"/>
        <v>19350.64290997756</v>
      </c>
      <c r="S32" s="161">
        <f t="shared" si="20"/>
        <v>19049.62663599095</v>
      </c>
      <c r="T32" s="161">
        <f t="shared" si="20"/>
        <v>19288.413125451068</v>
      </c>
      <c r="U32" s="161">
        <f t="shared" si="20"/>
        <v>19109.475486876901</v>
      </c>
      <c r="V32" s="161">
        <f t="shared" si="20"/>
        <v>19252.512128026789</v>
      </c>
      <c r="W32" s="161">
        <f t="shared" si="20"/>
        <v>19256.596700765931</v>
      </c>
      <c r="X32" s="161">
        <f t="shared" si="20"/>
        <v>19457.905703589066</v>
      </c>
      <c r="Y32" s="161">
        <f t="shared" si="20"/>
        <v>19632.727363219845</v>
      </c>
      <c r="Z32" s="161">
        <f t="shared" si="20"/>
        <v>19805.512559829174</v>
      </c>
      <c r="AA32" s="161">
        <f t="shared" si="20"/>
        <v>20113.977243477635</v>
      </c>
      <c r="AB32" s="161">
        <f t="shared" si="20"/>
        <v>20291.321457893187</v>
      </c>
      <c r="AC32" s="161">
        <f t="shared" si="20"/>
        <v>20088.649673144009</v>
      </c>
      <c r="AD32" s="161">
        <f t="shared" si="20"/>
        <v>19541.04472363093</v>
      </c>
      <c r="AE32" s="161">
        <f t="shared" si="20"/>
        <v>19088.377072561565</v>
      </c>
      <c r="AF32" s="161">
        <f t="shared" si="20"/>
        <v>18362.769740846696</v>
      </c>
      <c r="AG32" s="161">
        <f t="shared" ref="AG32" si="21">SUMIF(AG33:AG40,"&lt;1E+307")</f>
        <v>17846.964131062774</v>
      </c>
      <c r="AH32" s="161">
        <f t="shared" ref="AH32:AJ32" si="22">SUMIF(AH33:AH40,"&lt;1E+307")</f>
        <v>17100.126602106695</v>
      </c>
      <c r="AI32" s="161">
        <f t="shared" ref="AI32" si="23">SUMIF(AI33:AI40,"&lt;1E+307")</f>
        <v>16759.101997408685</v>
      </c>
      <c r="AJ32" s="161">
        <f t="shared" si="22"/>
        <v>16188.208999524628</v>
      </c>
    </row>
    <row r="33" spans="2:36" s="148" customFormat="1" ht="18.75" customHeight="1">
      <c r="B33" s="18" t="s">
        <v>17</v>
      </c>
      <c r="C33" s="164">
        <v>66.224408131759176</v>
      </c>
      <c r="D33" s="164">
        <v>66.579083540340704</v>
      </c>
      <c r="E33" s="164">
        <v>64.274694180828604</v>
      </c>
      <c r="F33" s="164">
        <v>66.503560503729048</v>
      </c>
      <c r="G33" s="164">
        <v>67.992050062337285</v>
      </c>
      <c r="H33" s="164">
        <v>68.242323570424205</v>
      </c>
      <c r="I33" s="164">
        <v>71.668565673213081</v>
      </c>
      <c r="J33" s="164">
        <v>70.474692037307321</v>
      </c>
      <c r="K33" s="164">
        <v>67.899851153100443</v>
      </c>
      <c r="L33" s="164">
        <v>68.834342806205612</v>
      </c>
      <c r="M33" s="164">
        <v>68.192857068169118</v>
      </c>
      <c r="N33" s="164">
        <v>68.000328114034915</v>
      </c>
      <c r="O33" s="164">
        <v>67.28260502462831</v>
      </c>
      <c r="P33" s="164">
        <v>63.811581961565004</v>
      </c>
      <c r="Q33" s="164">
        <v>64.363489808284584</v>
      </c>
      <c r="R33" s="164">
        <v>63.781943581558771</v>
      </c>
      <c r="S33" s="164">
        <v>68.548313116458374</v>
      </c>
      <c r="T33" s="164">
        <v>70.143356324943767</v>
      </c>
      <c r="U33" s="164">
        <v>70.151412668609552</v>
      </c>
      <c r="V33" s="164">
        <v>68.150317950603821</v>
      </c>
      <c r="W33" s="164">
        <v>69.583705984786647</v>
      </c>
      <c r="X33" s="164">
        <v>72.365961370407035</v>
      </c>
      <c r="Y33" s="164">
        <v>68.874412229879511</v>
      </c>
      <c r="Z33" s="164">
        <v>70.775605169107564</v>
      </c>
      <c r="AA33" s="164">
        <v>72.938826503008087</v>
      </c>
      <c r="AB33" s="164">
        <v>74.420947332741676</v>
      </c>
      <c r="AC33" s="164">
        <v>74.272401015214371</v>
      </c>
      <c r="AD33" s="164">
        <v>74.064971620117618</v>
      </c>
      <c r="AE33" s="164">
        <v>73.605617224211812</v>
      </c>
      <c r="AF33" s="164">
        <v>73.710506981655712</v>
      </c>
      <c r="AG33" s="164">
        <v>74.914927947229387</v>
      </c>
      <c r="AH33" s="164">
        <v>75.394825052379275</v>
      </c>
      <c r="AI33" s="164">
        <v>76.547982653895048</v>
      </c>
      <c r="AJ33" s="164">
        <v>76.511087507945945</v>
      </c>
    </row>
    <row r="34" spans="2:36" s="148" customFormat="1" ht="18.75" customHeight="1">
      <c r="B34" s="89" t="s">
        <v>28</v>
      </c>
      <c r="C34" s="163" t="s">
        <v>152</v>
      </c>
      <c r="D34" s="163" t="s">
        <v>152</v>
      </c>
      <c r="E34" s="163" t="s">
        <v>152</v>
      </c>
      <c r="F34" s="163" t="s">
        <v>152</v>
      </c>
      <c r="G34" s="163" t="s">
        <v>152</v>
      </c>
      <c r="H34" s="163" t="s">
        <v>152</v>
      </c>
      <c r="I34" s="163" t="s">
        <v>152</v>
      </c>
      <c r="J34" s="163" t="s">
        <v>152</v>
      </c>
      <c r="K34" s="163" t="s">
        <v>152</v>
      </c>
      <c r="L34" s="163" t="s">
        <v>152</v>
      </c>
      <c r="M34" s="163" t="s">
        <v>152</v>
      </c>
      <c r="N34" s="163" t="s">
        <v>152</v>
      </c>
      <c r="O34" s="163" t="s">
        <v>152</v>
      </c>
      <c r="P34" s="163" t="s">
        <v>152</v>
      </c>
      <c r="Q34" s="163" t="s">
        <v>152</v>
      </c>
      <c r="R34" s="163" t="s">
        <v>152</v>
      </c>
      <c r="S34" s="163" t="s">
        <v>152</v>
      </c>
      <c r="T34" s="163" t="s">
        <v>152</v>
      </c>
      <c r="U34" s="163" t="s">
        <v>152</v>
      </c>
      <c r="V34" s="163" t="s">
        <v>152</v>
      </c>
      <c r="W34" s="163" t="s">
        <v>152</v>
      </c>
      <c r="X34" s="163" t="s">
        <v>152</v>
      </c>
      <c r="Y34" s="163" t="s">
        <v>152</v>
      </c>
      <c r="Z34" s="163" t="s">
        <v>152</v>
      </c>
      <c r="AA34" s="163" t="s">
        <v>152</v>
      </c>
      <c r="AB34" s="163" t="s">
        <v>152</v>
      </c>
      <c r="AC34" s="163" t="s">
        <v>152</v>
      </c>
      <c r="AD34" s="163" t="s">
        <v>152</v>
      </c>
      <c r="AE34" s="163" t="s">
        <v>152</v>
      </c>
      <c r="AF34" s="163" t="s">
        <v>152</v>
      </c>
      <c r="AG34" s="163" t="s">
        <v>152</v>
      </c>
      <c r="AH34" s="163" t="s">
        <v>152</v>
      </c>
      <c r="AI34" s="163" t="s">
        <v>152</v>
      </c>
      <c r="AJ34" s="163" t="s">
        <v>152</v>
      </c>
    </row>
    <row r="35" spans="2:36" s="148" customFormat="1" ht="18.75" customHeight="1">
      <c r="B35" s="18" t="s">
        <v>29</v>
      </c>
      <c r="C35" s="164">
        <v>3218.2847162939884</v>
      </c>
      <c r="D35" s="164">
        <v>2836.9361212303525</v>
      </c>
      <c r="E35" s="164">
        <v>2799.1127375455917</v>
      </c>
      <c r="F35" s="164">
        <v>2793.6889082970724</v>
      </c>
      <c r="G35" s="164">
        <v>2838.2129730504057</v>
      </c>
      <c r="H35" s="164">
        <v>2818.0306792364995</v>
      </c>
      <c r="I35" s="164">
        <v>2833.7729583257869</v>
      </c>
      <c r="J35" s="164">
        <v>2777.7804067477041</v>
      </c>
      <c r="K35" s="164">
        <v>2791.8179367022694</v>
      </c>
      <c r="L35" s="164">
        <v>2771.2345461009609</v>
      </c>
      <c r="M35" s="164">
        <v>2768.6528541323946</v>
      </c>
      <c r="N35" s="164">
        <v>2820.547650616872</v>
      </c>
      <c r="O35" s="164">
        <v>2759.7759686009304</v>
      </c>
      <c r="P35" s="164">
        <v>2786.0661206303503</v>
      </c>
      <c r="Q35" s="164">
        <v>2721.8590185589428</v>
      </c>
      <c r="R35" s="164">
        <v>2760.5514693490668</v>
      </c>
      <c r="S35" s="164">
        <v>2732.507484599736</v>
      </c>
      <c r="T35" s="164">
        <v>2771.8668894990706</v>
      </c>
      <c r="U35" s="164">
        <v>2773.5636888966096</v>
      </c>
      <c r="V35" s="164">
        <v>2785.5083087066364</v>
      </c>
      <c r="W35" s="164">
        <v>2724.0499640982607</v>
      </c>
      <c r="X35" s="164">
        <v>2684.6656878505955</v>
      </c>
      <c r="Y35" s="164">
        <v>2664.3966282039196</v>
      </c>
      <c r="Z35" s="164">
        <v>2667.9608707058328</v>
      </c>
      <c r="AA35" s="164">
        <v>2679.0380869324981</v>
      </c>
      <c r="AB35" s="164">
        <v>2654.1444701594141</v>
      </c>
      <c r="AC35" s="164">
        <v>2622.5461563203417</v>
      </c>
      <c r="AD35" s="164">
        <v>2595.4679475269504</v>
      </c>
      <c r="AE35" s="164">
        <v>2537.9030991963882</v>
      </c>
      <c r="AF35" s="164">
        <v>2502.7887191458763</v>
      </c>
      <c r="AG35" s="164">
        <v>2460.6956281515313</v>
      </c>
      <c r="AH35" s="164">
        <v>2375.1047201510851</v>
      </c>
      <c r="AI35" s="164">
        <v>2296.9445112008525</v>
      </c>
      <c r="AJ35" s="164">
        <v>2277.3181647105644</v>
      </c>
    </row>
    <row r="36" spans="2:36" s="148" customFormat="1" ht="18.75" customHeight="1">
      <c r="B36" s="89" t="s">
        <v>30</v>
      </c>
      <c r="C36" s="163">
        <v>19167.471101219369</v>
      </c>
      <c r="D36" s="163">
        <v>17873.546386753798</v>
      </c>
      <c r="E36" s="163">
        <v>17308.613105407803</v>
      </c>
      <c r="F36" s="163">
        <v>16736.844566208569</v>
      </c>
      <c r="G36" s="163">
        <v>16409.309264876407</v>
      </c>
      <c r="H36" s="163">
        <v>16399.490196810428</v>
      </c>
      <c r="I36" s="163">
        <v>16654.167767696683</v>
      </c>
      <c r="J36" s="163">
        <v>16480.376322743847</v>
      </c>
      <c r="K36" s="163">
        <v>16728.323931785511</v>
      </c>
      <c r="L36" s="163">
        <v>17133.688291914601</v>
      </c>
      <c r="M36" s="163">
        <v>17040.755408541772</v>
      </c>
      <c r="N36" s="163">
        <v>17038.76865339719</v>
      </c>
      <c r="O36" s="163">
        <v>16558.959165060853</v>
      </c>
      <c r="P36" s="163">
        <v>16702.275059091251</v>
      </c>
      <c r="Q36" s="163">
        <v>16398.082678814004</v>
      </c>
      <c r="R36" s="163">
        <v>16443.149278251785</v>
      </c>
      <c r="S36" s="163">
        <v>16139.015310007488</v>
      </c>
      <c r="T36" s="163">
        <v>16306.92973476449</v>
      </c>
      <c r="U36" s="163">
        <v>16114.881430041949</v>
      </c>
      <c r="V36" s="163">
        <v>16220.138469860438</v>
      </c>
      <c r="W36" s="163">
        <v>16256.626290688038</v>
      </c>
      <c r="X36" s="163">
        <v>16466.891171789979</v>
      </c>
      <c r="Y36" s="163">
        <v>16701.406483957733</v>
      </c>
      <c r="Z36" s="163">
        <v>16836.876397479176</v>
      </c>
      <c r="AA36" s="163">
        <v>17131.060400375954</v>
      </c>
      <c r="AB36" s="163">
        <v>17332.934378131362</v>
      </c>
      <c r="AC36" s="163">
        <v>17173.06257054794</v>
      </c>
      <c r="AD36" s="163">
        <v>16665.225167511078</v>
      </c>
      <c r="AE36" s="163">
        <v>16282.93674915151</v>
      </c>
      <c r="AF36" s="163">
        <v>15601.534460751214</v>
      </c>
      <c r="AG36" s="163">
        <v>15131.973878193798</v>
      </c>
      <c r="AH36" s="163">
        <v>14484.102578940359</v>
      </c>
      <c r="AI36" s="163">
        <v>14220.085025591066</v>
      </c>
      <c r="AJ36" s="163">
        <v>13668.855246467196</v>
      </c>
    </row>
    <row r="37" spans="2:36" s="148" customFormat="1" ht="18.75" customHeight="1">
      <c r="B37" s="18" t="s">
        <v>31</v>
      </c>
      <c r="C37" s="164" t="s">
        <v>152</v>
      </c>
      <c r="D37" s="164" t="s">
        <v>152</v>
      </c>
      <c r="E37" s="164" t="s">
        <v>152</v>
      </c>
      <c r="F37" s="164" t="s">
        <v>152</v>
      </c>
      <c r="G37" s="164" t="s">
        <v>152</v>
      </c>
      <c r="H37" s="164" t="s">
        <v>152</v>
      </c>
      <c r="I37" s="164" t="s">
        <v>152</v>
      </c>
      <c r="J37" s="164" t="s">
        <v>152</v>
      </c>
      <c r="K37" s="164" t="s">
        <v>152</v>
      </c>
      <c r="L37" s="164" t="s">
        <v>152</v>
      </c>
      <c r="M37" s="164" t="s">
        <v>152</v>
      </c>
      <c r="N37" s="164" t="s">
        <v>152</v>
      </c>
      <c r="O37" s="164" t="s">
        <v>152</v>
      </c>
      <c r="P37" s="164" t="s">
        <v>152</v>
      </c>
      <c r="Q37" s="164" t="s">
        <v>152</v>
      </c>
      <c r="R37" s="164" t="s">
        <v>152</v>
      </c>
      <c r="S37" s="164" t="s">
        <v>152</v>
      </c>
      <c r="T37" s="164" t="s">
        <v>152</v>
      </c>
      <c r="U37" s="164" t="s">
        <v>152</v>
      </c>
      <c r="V37" s="164" t="s">
        <v>152</v>
      </c>
      <c r="W37" s="164" t="s">
        <v>152</v>
      </c>
      <c r="X37" s="164" t="s">
        <v>152</v>
      </c>
      <c r="Y37" s="164" t="s">
        <v>152</v>
      </c>
      <c r="Z37" s="164" t="s">
        <v>152</v>
      </c>
      <c r="AA37" s="164" t="s">
        <v>152</v>
      </c>
      <c r="AB37" s="164" t="s">
        <v>152</v>
      </c>
      <c r="AC37" s="164" t="s">
        <v>152</v>
      </c>
      <c r="AD37" s="164" t="s">
        <v>152</v>
      </c>
      <c r="AE37" s="164" t="s">
        <v>152</v>
      </c>
      <c r="AF37" s="164" t="s">
        <v>152</v>
      </c>
      <c r="AG37" s="164" t="s">
        <v>152</v>
      </c>
      <c r="AH37" s="164" t="s">
        <v>152</v>
      </c>
      <c r="AI37" s="164" t="s">
        <v>152</v>
      </c>
      <c r="AJ37" s="164" t="s">
        <v>152</v>
      </c>
    </row>
    <row r="38" spans="2:36" s="148" customFormat="1" ht="18.75" customHeight="1">
      <c r="B38" s="89" t="s">
        <v>32</v>
      </c>
      <c r="C38" s="163" t="s">
        <v>152</v>
      </c>
      <c r="D38" s="163" t="s">
        <v>152</v>
      </c>
      <c r="E38" s="163" t="s">
        <v>152</v>
      </c>
      <c r="F38" s="163" t="s">
        <v>152</v>
      </c>
      <c r="G38" s="163" t="s">
        <v>152</v>
      </c>
      <c r="H38" s="163" t="s">
        <v>152</v>
      </c>
      <c r="I38" s="163" t="s">
        <v>152</v>
      </c>
      <c r="J38" s="163" t="s">
        <v>152</v>
      </c>
      <c r="K38" s="163" t="s">
        <v>152</v>
      </c>
      <c r="L38" s="163" t="s">
        <v>152</v>
      </c>
      <c r="M38" s="163" t="s">
        <v>152</v>
      </c>
      <c r="N38" s="163" t="s">
        <v>152</v>
      </c>
      <c r="O38" s="163" t="s">
        <v>152</v>
      </c>
      <c r="P38" s="163" t="s">
        <v>152</v>
      </c>
      <c r="Q38" s="163" t="s">
        <v>152</v>
      </c>
      <c r="R38" s="163" t="s">
        <v>152</v>
      </c>
      <c r="S38" s="163" t="s">
        <v>152</v>
      </c>
      <c r="T38" s="163" t="s">
        <v>152</v>
      </c>
      <c r="U38" s="163" t="s">
        <v>152</v>
      </c>
      <c r="V38" s="163" t="s">
        <v>152</v>
      </c>
      <c r="W38" s="163" t="s">
        <v>152</v>
      </c>
      <c r="X38" s="163" t="s">
        <v>152</v>
      </c>
      <c r="Y38" s="163" t="s">
        <v>152</v>
      </c>
      <c r="Z38" s="163" t="s">
        <v>152</v>
      </c>
      <c r="AA38" s="163" t="s">
        <v>152</v>
      </c>
      <c r="AB38" s="163" t="s">
        <v>152</v>
      </c>
      <c r="AC38" s="163" t="s">
        <v>152</v>
      </c>
      <c r="AD38" s="163" t="s">
        <v>152</v>
      </c>
      <c r="AE38" s="163" t="s">
        <v>152</v>
      </c>
      <c r="AF38" s="163" t="s">
        <v>152</v>
      </c>
      <c r="AG38" s="163" t="s">
        <v>152</v>
      </c>
      <c r="AH38" s="163" t="s">
        <v>152</v>
      </c>
      <c r="AI38" s="163" t="s">
        <v>152</v>
      </c>
      <c r="AJ38" s="163" t="s">
        <v>152</v>
      </c>
    </row>
    <row r="39" spans="2:36" s="148" customFormat="1" ht="18.75" customHeight="1">
      <c r="B39" s="18" t="s">
        <v>33</v>
      </c>
      <c r="C39" s="164" t="s">
        <v>152</v>
      </c>
      <c r="D39" s="164" t="s">
        <v>152</v>
      </c>
      <c r="E39" s="164" t="s">
        <v>152</v>
      </c>
      <c r="F39" s="164" t="s">
        <v>152</v>
      </c>
      <c r="G39" s="164" t="s">
        <v>152</v>
      </c>
      <c r="H39" s="164" t="s">
        <v>152</v>
      </c>
      <c r="I39" s="164" t="s">
        <v>152</v>
      </c>
      <c r="J39" s="164" t="s">
        <v>152</v>
      </c>
      <c r="K39" s="164" t="s">
        <v>152</v>
      </c>
      <c r="L39" s="164" t="s">
        <v>152</v>
      </c>
      <c r="M39" s="164" t="s">
        <v>152</v>
      </c>
      <c r="N39" s="164" t="s">
        <v>152</v>
      </c>
      <c r="O39" s="164" t="s">
        <v>152</v>
      </c>
      <c r="P39" s="164" t="s">
        <v>152</v>
      </c>
      <c r="Q39" s="164" t="s">
        <v>152</v>
      </c>
      <c r="R39" s="164" t="s">
        <v>152</v>
      </c>
      <c r="S39" s="164" t="s">
        <v>152</v>
      </c>
      <c r="T39" s="164" t="s">
        <v>152</v>
      </c>
      <c r="U39" s="164" t="s">
        <v>152</v>
      </c>
      <c r="V39" s="164" t="s">
        <v>152</v>
      </c>
      <c r="W39" s="164" t="s">
        <v>152</v>
      </c>
      <c r="X39" s="164" t="s">
        <v>152</v>
      </c>
      <c r="Y39" s="164" t="s">
        <v>152</v>
      </c>
      <c r="Z39" s="164" t="s">
        <v>152</v>
      </c>
      <c r="AA39" s="164" t="s">
        <v>152</v>
      </c>
      <c r="AB39" s="164" t="s">
        <v>152</v>
      </c>
      <c r="AC39" s="164" t="s">
        <v>152</v>
      </c>
      <c r="AD39" s="164" t="s">
        <v>152</v>
      </c>
      <c r="AE39" s="164" t="s">
        <v>152</v>
      </c>
      <c r="AF39" s="164" t="s">
        <v>152</v>
      </c>
      <c r="AG39" s="164" t="s">
        <v>152</v>
      </c>
      <c r="AH39" s="164" t="s">
        <v>152</v>
      </c>
      <c r="AI39" s="164" t="s">
        <v>152</v>
      </c>
      <c r="AJ39" s="164" t="s">
        <v>152</v>
      </c>
    </row>
    <row r="40" spans="2:36" s="148" customFormat="1" ht="18.75" customHeight="1">
      <c r="B40" s="89" t="s">
        <v>34</v>
      </c>
      <c r="C40" s="163">
        <v>0.10496921967006767</v>
      </c>
      <c r="D40" s="163">
        <v>0.25253373377556054</v>
      </c>
      <c r="E40" s="163">
        <v>0.33842770911541337</v>
      </c>
      <c r="F40" s="163">
        <v>0.43720712785822374</v>
      </c>
      <c r="G40" s="163">
        <v>0.53401706448787478</v>
      </c>
      <c r="H40" s="163">
        <v>1.2862994706906572</v>
      </c>
      <c r="I40" s="163">
        <v>2.1227308570810797</v>
      </c>
      <c r="J40" s="163">
        <v>2.6620637331473627</v>
      </c>
      <c r="K40" s="163">
        <v>5.964179317631026</v>
      </c>
      <c r="L40" s="163">
        <v>6.7274585112454091</v>
      </c>
      <c r="M40" s="163">
        <v>10.599287300165354</v>
      </c>
      <c r="N40" s="163">
        <v>14.927449361807513</v>
      </c>
      <c r="O40" s="163">
        <v>21.291960455047754</v>
      </c>
      <c r="P40" s="163">
        <v>24.856544067218433</v>
      </c>
      <c r="Q40" s="163">
        <v>31.753050564502793</v>
      </c>
      <c r="R40" s="163">
        <v>83.160218795149945</v>
      </c>
      <c r="S40" s="163">
        <v>109.55552826726868</v>
      </c>
      <c r="T40" s="163">
        <v>139.47314486256477</v>
      </c>
      <c r="U40" s="163">
        <v>150.87895526973489</v>
      </c>
      <c r="V40" s="163">
        <v>178.71503150911113</v>
      </c>
      <c r="W40" s="163">
        <v>206.33673999484407</v>
      </c>
      <c r="X40" s="163">
        <v>233.9828825780825</v>
      </c>
      <c r="Y40" s="163">
        <v>198.04983882831164</v>
      </c>
      <c r="Z40" s="163">
        <v>229.89968647505765</v>
      </c>
      <c r="AA40" s="163">
        <v>230.93992966617452</v>
      </c>
      <c r="AB40" s="163">
        <v>229.82166226966993</v>
      </c>
      <c r="AC40" s="163">
        <v>218.76854526051591</v>
      </c>
      <c r="AD40" s="163">
        <v>206.28663697278267</v>
      </c>
      <c r="AE40" s="163">
        <v>193.93160698945593</v>
      </c>
      <c r="AF40" s="163">
        <v>184.73605396794983</v>
      </c>
      <c r="AG40" s="163">
        <v>179.37969677021525</v>
      </c>
      <c r="AH40" s="163">
        <v>165.52447796287015</v>
      </c>
      <c r="AI40" s="163">
        <v>165.52447796287015</v>
      </c>
      <c r="AJ40" s="163">
        <v>165.52450083892035</v>
      </c>
    </row>
    <row r="41" spans="2:36" s="148" customFormat="1" ht="18.75" customHeight="1">
      <c r="B41" s="18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</row>
    <row r="42" spans="2:36" s="10" customFormat="1" ht="18.75" customHeight="1">
      <c r="B42" s="151" t="s">
        <v>15</v>
      </c>
      <c r="C42" s="161">
        <f>SUMIF(C43:C46,"&lt;1E+307")</f>
        <v>563.5481968244344</v>
      </c>
      <c r="D42" s="161">
        <f t="shared" ref="D42:AD42" si="24">SUMIF(D43:D46,"&lt;1E+307")</f>
        <v>638.6431053685784</v>
      </c>
      <c r="E42" s="161">
        <f t="shared" si="24"/>
        <v>717.09277475318481</v>
      </c>
      <c r="F42" s="161">
        <f t="shared" si="24"/>
        <v>788.86490553746239</v>
      </c>
      <c r="G42" s="161">
        <f t="shared" si="24"/>
        <v>865.74960337295374</v>
      </c>
      <c r="H42" s="161">
        <f t="shared" si="24"/>
        <v>948.13398793429781</v>
      </c>
      <c r="I42" s="161">
        <f t="shared" si="24"/>
        <v>1028.9469918180123</v>
      </c>
      <c r="J42" s="161">
        <f t="shared" si="24"/>
        <v>1102.0444020691402</v>
      </c>
      <c r="K42" s="161">
        <f t="shared" si="24"/>
        <v>1174.9544792895761</v>
      </c>
      <c r="L42" s="161">
        <f t="shared" si="24"/>
        <v>1234.3112467081721</v>
      </c>
      <c r="M42" s="161">
        <f t="shared" si="24"/>
        <v>1296.8312007401878</v>
      </c>
      <c r="N42" s="161">
        <f t="shared" si="24"/>
        <v>1327.3635258867851</v>
      </c>
      <c r="O42" s="161">
        <f t="shared" si="24"/>
        <v>1364.741291175885</v>
      </c>
      <c r="P42" s="161">
        <f t="shared" si="24"/>
        <v>1374.3402704659347</v>
      </c>
      <c r="Q42" s="161">
        <f t="shared" si="24"/>
        <v>1393.4900816843206</v>
      </c>
      <c r="R42" s="161">
        <f t="shared" si="24"/>
        <v>1501.7999034554377</v>
      </c>
      <c r="S42" s="161">
        <f t="shared" si="24"/>
        <v>1309.1460347858742</v>
      </c>
      <c r="T42" s="161">
        <f t="shared" si="24"/>
        <v>1324.7801151387055</v>
      </c>
      <c r="U42" s="161">
        <f t="shared" si="24"/>
        <v>1325.4893467644977</v>
      </c>
      <c r="V42" s="161">
        <f t="shared" si="24"/>
        <v>1330.6013529048539</v>
      </c>
      <c r="W42" s="161">
        <f t="shared" si="24"/>
        <v>1332.2665186864936</v>
      </c>
      <c r="X42" s="161">
        <f t="shared" si="24"/>
        <v>1348.6594260525781</v>
      </c>
      <c r="Y42" s="161">
        <f t="shared" si="24"/>
        <v>1353.3900130522109</v>
      </c>
      <c r="Z42" s="161">
        <f t="shared" si="24"/>
        <v>1353.1503689789843</v>
      </c>
      <c r="AA42" s="161">
        <f t="shared" si="24"/>
        <v>1361.9125832099182</v>
      </c>
      <c r="AB42" s="161">
        <f t="shared" si="24"/>
        <v>1364.6224846005859</v>
      </c>
      <c r="AC42" s="161">
        <f t="shared" si="24"/>
        <v>1365.5039807340459</v>
      </c>
      <c r="AD42" s="161">
        <f t="shared" si="24"/>
        <v>1374.1288611654534</v>
      </c>
      <c r="AE42" s="161">
        <f t="shared" ref="AE42:AF42" si="25">SUMIF(AE43:AE46,"&lt;1E+307")</f>
        <v>1369.3242441117081</v>
      </c>
      <c r="AF42" s="161">
        <f t="shared" si="25"/>
        <v>1374.7430348872601</v>
      </c>
      <c r="AG42" s="161">
        <f t="shared" ref="AG42" si="26">SUMIF(AG43:AG46,"&lt;1E+307")</f>
        <v>1376.4976374345622</v>
      </c>
      <c r="AH42" s="161">
        <f t="shared" ref="AH42:AJ42" si="27">SUMIF(AH43:AH46,"&lt;1E+307")</f>
        <v>1387.694840987424</v>
      </c>
      <c r="AI42" s="161">
        <f t="shared" ref="AI42" si="28">SUMIF(AI43:AI46,"&lt;1E+307")</f>
        <v>1406.1523189612346</v>
      </c>
      <c r="AJ42" s="161">
        <f t="shared" si="27"/>
        <v>1414.6028297533953</v>
      </c>
    </row>
    <row r="43" spans="2:36" s="148" customFormat="1" ht="18.75" customHeight="1">
      <c r="B43" s="18" t="s">
        <v>18</v>
      </c>
      <c r="C43" s="164" t="s">
        <v>152</v>
      </c>
      <c r="D43" s="164" t="s">
        <v>152</v>
      </c>
      <c r="E43" s="164" t="s">
        <v>152</v>
      </c>
      <c r="F43" s="164" t="s">
        <v>152</v>
      </c>
      <c r="G43" s="164" t="s">
        <v>152</v>
      </c>
      <c r="H43" s="164" t="s">
        <v>152</v>
      </c>
      <c r="I43" s="164" t="s">
        <v>152</v>
      </c>
      <c r="J43" s="164" t="s">
        <v>152</v>
      </c>
      <c r="K43" s="164" t="s">
        <v>152</v>
      </c>
      <c r="L43" s="164" t="s">
        <v>152</v>
      </c>
      <c r="M43" s="164" t="s">
        <v>152</v>
      </c>
      <c r="N43" s="164" t="s">
        <v>152</v>
      </c>
      <c r="O43" s="164" t="s">
        <v>152</v>
      </c>
      <c r="P43" s="164" t="s">
        <v>152</v>
      </c>
      <c r="Q43" s="164" t="s">
        <v>152</v>
      </c>
      <c r="R43" s="164" t="s">
        <v>152</v>
      </c>
      <c r="S43" s="164" t="s">
        <v>152</v>
      </c>
      <c r="T43" s="164" t="s">
        <v>152</v>
      </c>
      <c r="U43" s="164" t="s">
        <v>152</v>
      </c>
      <c r="V43" s="164" t="s">
        <v>152</v>
      </c>
      <c r="W43" s="164" t="s">
        <v>152</v>
      </c>
      <c r="X43" s="164" t="s">
        <v>152</v>
      </c>
      <c r="Y43" s="164" t="s">
        <v>152</v>
      </c>
      <c r="Z43" s="164" t="s">
        <v>152</v>
      </c>
      <c r="AA43" s="164" t="s">
        <v>152</v>
      </c>
      <c r="AB43" s="164" t="s">
        <v>152</v>
      </c>
      <c r="AC43" s="164" t="s">
        <v>152</v>
      </c>
      <c r="AD43" s="164" t="s">
        <v>152</v>
      </c>
      <c r="AE43" s="164" t="s">
        <v>152</v>
      </c>
      <c r="AF43" s="164" t="s">
        <v>152</v>
      </c>
      <c r="AG43" s="164" t="s">
        <v>152</v>
      </c>
      <c r="AH43" s="164" t="s">
        <v>152</v>
      </c>
      <c r="AI43" s="164" t="s">
        <v>152</v>
      </c>
      <c r="AJ43" s="164" t="s">
        <v>152</v>
      </c>
    </row>
    <row r="44" spans="2:36" s="148" customFormat="1" ht="18.75" customHeight="1">
      <c r="B44" s="89" t="s">
        <v>70</v>
      </c>
      <c r="C44" s="163">
        <v>19.672274999999999</v>
      </c>
      <c r="D44" s="163">
        <v>23.489864999999998</v>
      </c>
      <c r="E44" s="163">
        <v>27.307454999999997</v>
      </c>
      <c r="F44" s="163">
        <v>31.125045</v>
      </c>
      <c r="G44" s="163">
        <v>49.118359499999997</v>
      </c>
      <c r="H44" s="163">
        <v>67.110375500000004</v>
      </c>
      <c r="I44" s="163">
        <v>85.10369</v>
      </c>
      <c r="J44" s="163">
        <v>93.673789999999997</v>
      </c>
      <c r="K44" s="163">
        <v>100.0628605</v>
      </c>
      <c r="L44" s="163">
        <v>113.44045799999999</v>
      </c>
      <c r="M44" s="163">
        <v>128.16907849999998</v>
      </c>
      <c r="N44" s="163">
        <v>126.95725999999999</v>
      </c>
      <c r="O44" s="163">
        <v>147.05454199999997</v>
      </c>
      <c r="P44" s="163">
        <v>146.34105599999998</v>
      </c>
      <c r="Q44" s="163">
        <v>146.98301849999999</v>
      </c>
      <c r="R44" s="163">
        <v>145.44254699999999</v>
      </c>
      <c r="S44" s="163">
        <v>146.39797799999999</v>
      </c>
      <c r="T44" s="163">
        <v>155.11059499999999</v>
      </c>
      <c r="U44" s="163">
        <v>152.3269555</v>
      </c>
      <c r="V44" s="163">
        <v>153.89207199999998</v>
      </c>
      <c r="W44" s="163">
        <v>152.52920349999999</v>
      </c>
      <c r="X44" s="163">
        <v>165.66535949999999</v>
      </c>
      <c r="Y44" s="163">
        <v>171.02177799999998</v>
      </c>
      <c r="Z44" s="163">
        <v>170.76048799999998</v>
      </c>
      <c r="AA44" s="163">
        <v>178.48388649999998</v>
      </c>
      <c r="AB44" s="163">
        <v>179.74327249999999</v>
      </c>
      <c r="AC44" s="163">
        <v>183.73266199999995</v>
      </c>
      <c r="AD44" s="163">
        <v>187.050038</v>
      </c>
      <c r="AE44" s="163">
        <v>180.86721699999998</v>
      </c>
      <c r="AF44" s="163">
        <v>183.51279149999999</v>
      </c>
      <c r="AG44" s="163">
        <v>185.0207475</v>
      </c>
      <c r="AH44" s="163">
        <v>194.67999749999998</v>
      </c>
      <c r="AI44" s="163">
        <v>199.28469049999998</v>
      </c>
      <c r="AJ44" s="163">
        <v>203.88808499999999</v>
      </c>
    </row>
    <row r="45" spans="2:36" s="148" customFormat="1" ht="18.75" customHeight="1">
      <c r="B45" s="18" t="s">
        <v>19</v>
      </c>
      <c r="C45" s="164">
        <v>543.87592182443439</v>
      </c>
      <c r="D45" s="164">
        <v>615.15324036857839</v>
      </c>
      <c r="E45" s="164">
        <v>689.78531975318481</v>
      </c>
      <c r="F45" s="164">
        <v>757.73986053746239</v>
      </c>
      <c r="G45" s="164">
        <v>816.63124387295375</v>
      </c>
      <c r="H45" s="164">
        <v>871.38158743429778</v>
      </c>
      <c r="I45" s="164">
        <v>923.75448781351224</v>
      </c>
      <c r="J45" s="164">
        <v>977.0305267042653</v>
      </c>
      <c r="K45" s="164">
        <v>1031.495310294076</v>
      </c>
      <c r="L45" s="164">
        <v>1064.613493077547</v>
      </c>
      <c r="M45" s="164">
        <v>1092.8424153244027</v>
      </c>
      <c r="N45" s="164">
        <v>1115.8117034046577</v>
      </c>
      <c r="O45" s="164">
        <v>1116.5548654258851</v>
      </c>
      <c r="P45" s="164">
        <v>1116.9179885284348</v>
      </c>
      <c r="Q45" s="164">
        <v>1119.7707138093206</v>
      </c>
      <c r="R45" s="164">
        <v>1127.5523814554376</v>
      </c>
      <c r="S45" s="164">
        <v>1132.9859120858744</v>
      </c>
      <c r="T45" s="164">
        <v>1139.5741511887056</v>
      </c>
      <c r="U45" s="164">
        <v>1141.3832361644977</v>
      </c>
      <c r="V45" s="164">
        <v>1144.2484212548541</v>
      </c>
      <c r="W45" s="164">
        <v>1146.3843780864936</v>
      </c>
      <c r="X45" s="164">
        <v>1147.0692806025779</v>
      </c>
      <c r="Y45" s="164">
        <v>1148.1216146022109</v>
      </c>
      <c r="Z45" s="164">
        <v>1148.9341662789843</v>
      </c>
      <c r="AA45" s="164">
        <v>1149.6461813599183</v>
      </c>
      <c r="AB45" s="164">
        <v>1151.9759270005861</v>
      </c>
      <c r="AC45" s="164">
        <v>1150.0716556840459</v>
      </c>
      <c r="AD45" s="164">
        <v>1156.3820446654533</v>
      </c>
      <c r="AE45" s="164">
        <v>1158.1793885117081</v>
      </c>
      <c r="AF45" s="164">
        <v>1161.16458358726</v>
      </c>
      <c r="AG45" s="164">
        <v>1161.9323446845622</v>
      </c>
      <c r="AH45" s="164">
        <v>1164.1793030874242</v>
      </c>
      <c r="AI45" s="164">
        <v>1178.7410929112348</v>
      </c>
      <c r="AJ45" s="164">
        <v>1183.2972140533952</v>
      </c>
    </row>
    <row r="46" spans="2:36" s="148" customFormat="1" ht="18.75" customHeight="1">
      <c r="B46" s="89" t="s">
        <v>27</v>
      </c>
      <c r="C46" s="163" t="s">
        <v>152</v>
      </c>
      <c r="D46" s="163" t="s">
        <v>152</v>
      </c>
      <c r="E46" s="163" t="s">
        <v>152</v>
      </c>
      <c r="F46" s="163" t="s">
        <v>152</v>
      </c>
      <c r="G46" s="163" t="s">
        <v>152</v>
      </c>
      <c r="H46" s="163">
        <v>9.6420250000000003</v>
      </c>
      <c r="I46" s="163">
        <v>20.088814004500001</v>
      </c>
      <c r="J46" s="163">
        <v>31.340085364875002</v>
      </c>
      <c r="K46" s="163">
        <v>43.396308495499994</v>
      </c>
      <c r="L46" s="163">
        <v>56.257295630625002</v>
      </c>
      <c r="M46" s="163">
        <v>75.819706915784991</v>
      </c>
      <c r="N46" s="163">
        <v>84.5945624821275</v>
      </c>
      <c r="O46" s="163">
        <v>101.13188375</v>
      </c>
      <c r="P46" s="163">
        <v>111.08122593749999</v>
      </c>
      <c r="Q46" s="163">
        <v>126.73634937499999</v>
      </c>
      <c r="R46" s="163">
        <v>228.80497500000001</v>
      </c>
      <c r="S46" s="163">
        <v>29.762144699999997</v>
      </c>
      <c r="T46" s="163">
        <v>30.095368950000001</v>
      </c>
      <c r="U46" s="163">
        <v>31.779155099999997</v>
      </c>
      <c r="V46" s="163">
        <v>32.460859649999996</v>
      </c>
      <c r="W46" s="163">
        <v>33.352937099999998</v>
      </c>
      <c r="X46" s="163">
        <v>35.92478595</v>
      </c>
      <c r="Y46" s="163">
        <v>34.246620450000002</v>
      </c>
      <c r="Z46" s="163">
        <v>33.455714699999994</v>
      </c>
      <c r="AA46" s="163">
        <v>33.782515349999997</v>
      </c>
      <c r="AB46" s="163">
        <v>32.903285099999998</v>
      </c>
      <c r="AC46" s="163">
        <v>31.699663049999995</v>
      </c>
      <c r="AD46" s="163">
        <v>30.696778500000001</v>
      </c>
      <c r="AE46" s="163">
        <v>30.2776386</v>
      </c>
      <c r="AF46" s="163">
        <v>30.065659799999999</v>
      </c>
      <c r="AG46" s="163">
        <v>29.544545249999999</v>
      </c>
      <c r="AH46" s="163">
        <v>28.835540399999992</v>
      </c>
      <c r="AI46" s="163">
        <v>28.126535549999996</v>
      </c>
      <c r="AJ46" s="163">
        <v>27.4175307</v>
      </c>
    </row>
    <row r="47" spans="2:36" s="148" customFormat="1" ht="18.75" customHeight="1">
      <c r="B47" s="18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</row>
    <row r="48" spans="2:36" s="10" customFormat="1" ht="18.75" customHeight="1">
      <c r="B48" s="151" t="s">
        <v>122</v>
      </c>
      <c r="C48" s="161">
        <f>SUMIF(C49:C54,"&lt;1E+307")</f>
        <v>967.01165378288874</v>
      </c>
      <c r="D48" s="161">
        <f t="shared" ref="D48:AI48" si="29">SUMIF(D49:D54,"&lt;1E+307")</f>
        <v>964.4277610713666</v>
      </c>
      <c r="E48" s="161">
        <f t="shared" si="29"/>
        <v>974.10609900092095</v>
      </c>
      <c r="F48" s="161">
        <f t="shared" si="29"/>
        <v>961.44256264170201</v>
      </c>
      <c r="G48" s="161">
        <f t="shared" si="29"/>
        <v>959.94695248688538</v>
      </c>
      <c r="H48" s="161">
        <f t="shared" si="29"/>
        <v>955.34368473817165</v>
      </c>
      <c r="I48" s="161">
        <f t="shared" si="29"/>
        <v>956.53965257564084</v>
      </c>
      <c r="J48" s="161">
        <f t="shared" si="29"/>
        <v>954.1798080273287</v>
      </c>
      <c r="K48" s="161">
        <f t="shared" si="29"/>
        <v>950.85125747831046</v>
      </c>
      <c r="L48" s="161">
        <f t="shared" si="29"/>
        <v>944.92648221549268</v>
      </c>
      <c r="M48" s="161">
        <f t="shared" si="29"/>
        <v>950.8326667583591</v>
      </c>
      <c r="N48" s="161">
        <f t="shared" si="29"/>
        <v>1161.6197086533523</v>
      </c>
      <c r="O48" s="161">
        <f t="shared" si="29"/>
        <v>1174.122024111773</v>
      </c>
      <c r="P48" s="161">
        <f t="shared" si="29"/>
        <v>1192.049326891673</v>
      </c>
      <c r="Q48" s="161">
        <f t="shared" si="29"/>
        <v>1199.7164085731267</v>
      </c>
      <c r="R48" s="161">
        <f t="shared" si="29"/>
        <v>1212.948602136001</v>
      </c>
      <c r="S48" s="161">
        <f t="shared" si="29"/>
        <v>1138.2723594186086</v>
      </c>
      <c r="T48" s="161">
        <f t="shared" si="29"/>
        <v>1136.8152717997543</v>
      </c>
      <c r="U48" s="161">
        <f t="shared" si="29"/>
        <v>1139.0171092212468</v>
      </c>
      <c r="V48" s="161">
        <f t="shared" si="29"/>
        <v>1119.7676512057656</v>
      </c>
      <c r="W48" s="161">
        <f t="shared" si="29"/>
        <v>1114.6736383591231</v>
      </c>
      <c r="X48" s="161">
        <f t="shared" si="29"/>
        <v>1128.1227746880541</v>
      </c>
      <c r="Y48" s="161">
        <f t="shared" si="29"/>
        <v>1146.1363915282807</v>
      </c>
      <c r="Z48" s="161">
        <f t="shared" si="29"/>
        <v>1155.0457270673448</v>
      </c>
      <c r="AA48" s="161">
        <f t="shared" si="29"/>
        <v>1189.4021822660534</v>
      </c>
      <c r="AB48" s="161">
        <f t="shared" si="29"/>
        <v>1210.0330641391574</v>
      </c>
      <c r="AC48" s="161">
        <f t="shared" si="29"/>
        <v>1174.3339431970937</v>
      </c>
      <c r="AD48" s="161">
        <f t="shared" si="29"/>
        <v>1178.9314685435993</v>
      </c>
      <c r="AE48" s="161">
        <f t="shared" si="29"/>
        <v>1195.6188352622544</v>
      </c>
      <c r="AF48" s="161">
        <f t="shared" si="29"/>
        <v>1192.5754553023191</v>
      </c>
      <c r="AG48" s="161">
        <f t="shared" si="29"/>
        <v>1202.6835630705452</v>
      </c>
      <c r="AH48" s="161">
        <f t="shared" si="29"/>
        <v>1176.201360067626</v>
      </c>
      <c r="AI48" s="161">
        <f t="shared" si="29"/>
        <v>1176.8323606483636</v>
      </c>
      <c r="AJ48" s="161">
        <f t="shared" ref="AJ48" si="30">SUMIF(AJ49:AJ54,"&lt;1E+307")</f>
        <v>1157.5113131157307</v>
      </c>
    </row>
    <row r="49" spans="2:36" s="148" customFormat="1" ht="18.75" customHeight="1">
      <c r="B49" s="18" t="s">
        <v>123</v>
      </c>
      <c r="C49" s="164">
        <v>543.88566724867076</v>
      </c>
      <c r="D49" s="164">
        <v>543.28652650612196</v>
      </c>
      <c r="E49" s="164">
        <v>554.75882060920276</v>
      </c>
      <c r="F49" s="164">
        <v>543.90768524042164</v>
      </c>
      <c r="G49" s="164">
        <v>544.2291569287039</v>
      </c>
      <c r="H49" s="164">
        <v>541.16681081954198</v>
      </c>
      <c r="I49" s="164">
        <v>543.84862320386787</v>
      </c>
      <c r="J49" s="164">
        <v>542.96704221949096</v>
      </c>
      <c r="K49" s="164">
        <v>540.98658734683113</v>
      </c>
      <c r="L49" s="164">
        <v>536.35247545523066</v>
      </c>
      <c r="M49" s="164">
        <v>543.53463788165459</v>
      </c>
      <c r="N49" s="164">
        <v>538.25932615853162</v>
      </c>
      <c r="O49" s="164">
        <v>535.88085603317097</v>
      </c>
      <c r="P49" s="164">
        <v>538.75668235375281</v>
      </c>
      <c r="Q49" s="164">
        <v>531.5259049039787</v>
      </c>
      <c r="R49" s="164">
        <v>528.77016379472536</v>
      </c>
      <c r="S49" s="164">
        <v>529.94111110531787</v>
      </c>
      <c r="T49" s="164">
        <v>526.45587617321576</v>
      </c>
      <c r="U49" s="164">
        <v>525.99448779902809</v>
      </c>
      <c r="V49" s="164">
        <v>503.3466159591506</v>
      </c>
      <c r="W49" s="164">
        <v>494.96440071427804</v>
      </c>
      <c r="X49" s="164">
        <v>483.52836021575735</v>
      </c>
      <c r="Y49" s="164">
        <v>475.99081720339132</v>
      </c>
      <c r="Z49" s="164">
        <v>458.22419652634449</v>
      </c>
      <c r="AA49" s="164">
        <v>465.23262119469166</v>
      </c>
      <c r="AB49" s="164">
        <v>457.88119305442336</v>
      </c>
      <c r="AC49" s="164">
        <v>456.1204177189652</v>
      </c>
      <c r="AD49" s="164">
        <v>453.13024021210089</v>
      </c>
      <c r="AE49" s="164">
        <v>461.57258958727351</v>
      </c>
      <c r="AF49" s="164">
        <v>449.65146843964243</v>
      </c>
      <c r="AG49" s="164">
        <v>450.49565780226089</v>
      </c>
      <c r="AH49" s="164">
        <v>439.53358620611243</v>
      </c>
      <c r="AI49" s="164">
        <v>451.90982515740916</v>
      </c>
      <c r="AJ49" s="164">
        <v>452.5461541990004</v>
      </c>
    </row>
    <row r="50" spans="2:36" s="148" customFormat="1" ht="18.75" customHeight="1">
      <c r="B50" s="89" t="s">
        <v>124</v>
      </c>
      <c r="C50" s="163">
        <v>204.88364697169351</v>
      </c>
      <c r="D50" s="163">
        <v>203.73735342529019</v>
      </c>
      <c r="E50" s="163">
        <v>202.73152212415297</v>
      </c>
      <c r="F50" s="163">
        <v>201.75245384400287</v>
      </c>
      <c r="G50" s="163">
        <v>200.81652736041931</v>
      </c>
      <c r="H50" s="163">
        <v>199.96776489997717</v>
      </c>
      <c r="I50" s="163">
        <v>199.23728766630538</v>
      </c>
      <c r="J50" s="163">
        <v>198.55279675641515</v>
      </c>
      <c r="K50" s="163">
        <v>197.92010013883407</v>
      </c>
      <c r="L50" s="163">
        <v>197.38696238077267</v>
      </c>
      <c r="M50" s="163">
        <v>196.87631714822999</v>
      </c>
      <c r="N50" s="163">
        <v>213.28624920374</v>
      </c>
      <c r="O50" s="163">
        <v>229.97811650732464</v>
      </c>
      <c r="P50" s="163">
        <v>247.0944609036778</v>
      </c>
      <c r="Q50" s="163">
        <v>264.52722948823697</v>
      </c>
      <c r="R50" s="163">
        <v>282.24305000995975</v>
      </c>
      <c r="S50" s="163">
        <v>283.28267552410142</v>
      </c>
      <c r="T50" s="163">
        <v>284.98763306996921</v>
      </c>
      <c r="U50" s="163">
        <v>287.18216482535621</v>
      </c>
      <c r="V50" s="163">
        <v>289.83591435957214</v>
      </c>
      <c r="W50" s="163">
        <v>292.97492658312632</v>
      </c>
      <c r="X50" s="163">
        <v>314.92127569934365</v>
      </c>
      <c r="Y50" s="163">
        <v>338.02825315825936</v>
      </c>
      <c r="Z50" s="163">
        <v>361.97535430429008</v>
      </c>
      <c r="AA50" s="163">
        <v>386.95460314739432</v>
      </c>
      <c r="AB50" s="163">
        <v>412.54693309347675</v>
      </c>
      <c r="AC50" s="163">
        <v>417.9717129731564</v>
      </c>
      <c r="AD50" s="163">
        <v>424.15010930157229</v>
      </c>
      <c r="AE50" s="163">
        <v>430.89968327752524</v>
      </c>
      <c r="AF50" s="163">
        <v>438.35873040452515</v>
      </c>
      <c r="AG50" s="163">
        <v>446.62069898321232</v>
      </c>
      <c r="AH50" s="163">
        <v>433.73929397799083</v>
      </c>
      <c r="AI50" s="163">
        <v>421.99880536748157</v>
      </c>
      <c r="AJ50" s="163">
        <v>407.20019724130896</v>
      </c>
    </row>
    <row r="51" spans="2:36" s="148" customFormat="1" ht="18.75" customHeight="1">
      <c r="B51" s="18" t="s">
        <v>127</v>
      </c>
      <c r="C51" s="164">
        <v>61.842704099995956</v>
      </c>
      <c r="D51" s="164">
        <v>61.203575211275016</v>
      </c>
      <c r="E51" s="164">
        <v>60.570097752347287</v>
      </c>
      <c r="F51" s="164">
        <v>59.951887478208832</v>
      </c>
      <c r="G51" s="164">
        <v>59.326172499189425</v>
      </c>
      <c r="H51" s="164">
        <v>58.717011110126606</v>
      </c>
      <c r="I51" s="164">
        <v>58.098839783226083</v>
      </c>
      <c r="J51" s="164">
        <v>57.489298108125247</v>
      </c>
      <c r="K51" s="164">
        <v>56.874168915384701</v>
      </c>
      <c r="L51" s="164">
        <v>56.273656743131014</v>
      </c>
      <c r="M51" s="164">
        <v>55.667350666159521</v>
      </c>
      <c r="N51" s="164">
        <v>53.663164411145786</v>
      </c>
      <c r="O51" s="164">
        <v>51.654240224004234</v>
      </c>
      <c r="P51" s="164">
        <v>49.637566576329</v>
      </c>
      <c r="Q51" s="164">
        <v>47.601717910054205</v>
      </c>
      <c r="R51" s="164">
        <v>45.555897826345948</v>
      </c>
      <c r="S51" s="164">
        <v>45.390897954528363</v>
      </c>
      <c r="T51" s="164">
        <v>45.202547270733703</v>
      </c>
      <c r="U51" s="164">
        <v>45.010296641562604</v>
      </c>
      <c r="V51" s="164">
        <v>44.778150356652276</v>
      </c>
      <c r="W51" s="164">
        <v>44.546628083721139</v>
      </c>
      <c r="X51" s="164">
        <v>44.159589417755456</v>
      </c>
      <c r="Y51" s="164">
        <v>43.783636910884276</v>
      </c>
      <c r="Z51" s="164">
        <v>43.379382112179982</v>
      </c>
      <c r="AA51" s="164">
        <v>42.963438514501263</v>
      </c>
      <c r="AB51" s="164">
        <v>42.558906520900635</v>
      </c>
      <c r="AC51" s="164">
        <v>41.65639989546991</v>
      </c>
      <c r="AD51" s="164">
        <v>40.707033917599013</v>
      </c>
      <c r="AE51" s="164">
        <v>39.796681450715994</v>
      </c>
      <c r="AF51" s="164">
        <v>38.853175333122159</v>
      </c>
      <c r="AG51" s="164">
        <v>37.898754882426246</v>
      </c>
      <c r="AH51" s="164">
        <v>36.121399320818249</v>
      </c>
      <c r="AI51" s="164">
        <v>34.36954792177054</v>
      </c>
      <c r="AJ51" s="164">
        <v>33.736078020121148</v>
      </c>
    </row>
    <row r="52" spans="2:36" s="148" customFormat="1" ht="18.75" customHeight="1">
      <c r="B52" s="89" t="s">
        <v>128</v>
      </c>
      <c r="C52" s="163">
        <v>30.103382643658495</v>
      </c>
      <c r="D52" s="163">
        <v>30.118832143658494</v>
      </c>
      <c r="E52" s="163">
        <v>30.135154698362253</v>
      </c>
      <c r="F52" s="163">
        <v>30.150723709992473</v>
      </c>
      <c r="G52" s="163">
        <v>30.165989216243418</v>
      </c>
      <c r="H52" s="163">
        <v>30.181730216243416</v>
      </c>
      <c r="I52" s="163">
        <v>30.197179716243419</v>
      </c>
      <c r="J52" s="163">
        <v>30.212337716243422</v>
      </c>
      <c r="K52" s="163">
        <v>30.226912716243422</v>
      </c>
      <c r="L52" s="163">
        <v>30.240904716243417</v>
      </c>
      <c r="M52" s="163">
        <v>30.254602451212374</v>
      </c>
      <c r="N52" s="163">
        <v>31.021902409005133</v>
      </c>
      <c r="O52" s="163">
        <v>31.794151890485033</v>
      </c>
      <c r="P52" s="163">
        <v>32.563992172190801</v>
      </c>
      <c r="Q52" s="163">
        <v>33.331342987406501</v>
      </c>
      <c r="R52" s="163">
        <v>34.079649615428252</v>
      </c>
      <c r="S52" s="163">
        <v>34.447515094547377</v>
      </c>
      <c r="T52" s="163">
        <v>34.815516529102567</v>
      </c>
      <c r="U52" s="163">
        <v>35.196570507164111</v>
      </c>
      <c r="V52" s="163">
        <v>35.55570118580814</v>
      </c>
      <c r="W52" s="163">
        <v>35.921394836163444</v>
      </c>
      <c r="X52" s="163">
        <v>36.043863496968861</v>
      </c>
      <c r="Y52" s="163">
        <v>36.141942335132107</v>
      </c>
      <c r="Z52" s="163">
        <v>36.254117547873349</v>
      </c>
      <c r="AA52" s="163">
        <v>36.349860017434978</v>
      </c>
      <c r="AB52" s="163">
        <v>36.420813061045379</v>
      </c>
      <c r="AC52" s="163">
        <v>36.707095170303681</v>
      </c>
      <c r="AD52" s="163">
        <v>36.979884567811617</v>
      </c>
      <c r="AE52" s="163">
        <v>37.248467062513413</v>
      </c>
      <c r="AF52" s="163">
        <v>37.506651663282945</v>
      </c>
      <c r="AG52" s="163">
        <v>37.716850624084586</v>
      </c>
      <c r="AH52" s="163">
        <v>38.294624594878535</v>
      </c>
      <c r="AI52" s="163">
        <v>38.780231681655607</v>
      </c>
      <c r="AJ52" s="163">
        <v>39.553526347350008</v>
      </c>
    </row>
    <row r="53" spans="2:36" s="148" customFormat="1" ht="18.75" customHeight="1">
      <c r="B53" s="18" t="s">
        <v>129</v>
      </c>
      <c r="C53" s="164">
        <v>126.29625281887004</v>
      </c>
      <c r="D53" s="164">
        <v>126.08147378502105</v>
      </c>
      <c r="E53" s="164">
        <v>125.91050381685567</v>
      </c>
      <c r="F53" s="164">
        <v>125.67981236907623</v>
      </c>
      <c r="G53" s="164">
        <v>125.40910648232934</v>
      </c>
      <c r="H53" s="164">
        <v>125.3103676922825</v>
      </c>
      <c r="I53" s="164">
        <v>125.15772220599813</v>
      </c>
      <c r="J53" s="164">
        <v>124.95833322705387</v>
      </c>
      <c r="K53" s="164">
        <v>124.84348836101704</v>
      </c>
      <c r="L53" s="164">
        <v>124.67248292011477</v>
      </c>
      <c r="M53" s="164">
        <v>124.49975861110259</v>
      </c>
      <c r="N53" s="164">
        <v>325.38906647092972</v>
      </c>
      <c r="O53" s="164">
        <v>324.81465945678826</v>
      </c>
      <c r="P53" s="164">
        <v>323.99662488572261</v>
      </c>
      <c r="Q53" s="164">
        <v>322.73021328345027</v>
      </c>
      <c r="R53" s="164">
        <v>322.29984088954171</v>
      </c>
      <c r="S53" s="164">
        <v>245.21015974011362</v>
      </c>
      <c r="T53" s="164">
        <v>245.35369875673311</v>
      </c>
      <c r="U53" s="164">
        <v>245.63358944813567</v>
      </c>
      <c r="V53" s="164">
        <v>246.25126934458251</v>
      </c>
      <c r="W53" s="164">
        <v>246.26628814183414</v>
      </c>
      <c r="X53" s="164">
        <v>249.4696858582287</v>
      </c>
      <c r="Y53" s="164">
        <v>252.19174192061379</v>
      </c>
      <c r="Z53" s="164">
        <v>255.21267657665697</v>
      </c>
      <c r="AA53" s="164">
        <v>257.90165939203115</v>
      </c>
      <c r="AB53" s="164">
        <v>260.62521840931117</v>
      </c>
      <c r="AC53" s="164">
        <v>221.87831743919864</v>
      </c>
      <c r="AD53" s="164">
        <v>223.96420054451539</v>
      </c>
      <c r="AE53" s="164">
        <v>226.10141388422613</v>
      </c>
      <c r="AF53" s="164">
        <v>228.20542946174646</v>
      </c>
      <c r="AG53" s="164">
        <v>229.95160077856104</v>
      </c>
      <c r="AH53" s="164">
        <v>228.5124559678259</v>
      </c>
      <c r="AI53" s="164">
        <v>229.77395052004687</v>
      </c>
      <c r="AJ53" s="164">
        <v>224.47535730795011</v>
      </c>
    </row>
    <row r="54" spans="2:36" s="148" customFormat="1" ht="18.75" customHeight="1">
      <c r="B54" s="89" t="s">
        <v>125</v>
      </c>
      <c r="C54" s="163" t="s">
        <v>152</v>
      </c>
      <c r="D54" s="163" t="s">
        <v>152</v>
      </c>
      <c r="E54" s="163" t="s">
        <v>152</v>
      </c>
      <c r="F54" s="163" t="s">
        <v>152</v>
      </c>
      <c r="G54" s="163" t="s">
        <v>152</v>
      </c>
      <c r="H54" s="163" t="s">
        <v>152</v>
      </c>
      <c r="I54" s="163" t="s">
        <v>152</v>
      </c>
      <c r="J54" s="163" t="s">
        <v>152</v>
      </c>
      <c r="K54" s="163" t="s">
        <v>152</v>
      </c>
      <c r="L54" s="163" t="s">
        <v>152</v>
      </c>
      <c r="M54" s="163" t="s">
        <v>152</v>
      </c>
      <c r="N54" s="163" t="s">
        <v>152</v>
      </c>
      <c r="O54" s="163" t="s">
        <v>152</v>
      </c>
      <c r="P54" s="163" t="s">
        <v>152</v>
      </c>
      <c r="Q54" s="163" t="s">
        <v>152</v>
      </c>
      <c r="R54" s="163" t="s">
        <v>152</v>
      </c>
      <c r="S54" s="163" t="s">
        <v>152</v>
      </c>
      <c r="T54" s="163" t="s">
        <v>152</v>
      </c>
      <c r="U54" s="163" t="s">
        <v>152</v>
      </c>
      <c r="V54" s="163" t="s">
        <v>152</v>
      </c>
      <c r="W54" s="163" t="s">
        <v>152</v>
      </c>
      <c r="X54" s="163" t="s">
        <v>152</v>
      </c>
      <c r="Y54" s="163" t="s">
        <v>152</v>
      </c>
      <c r="Z54" s="163" t="s">
        <v>152</v>
      </c>
      <c r="AA54" s="163" t="s">
        <v>152</v>
      </c>
      <c r="AB54" s="163" t="s">
        <v>152</v>
      </c>
      <c r="AC54" s="163" t="s">
        <v>152</v>
      </c>
      <c r="AD54" s="163" t="s">
        <v>152</v>
      </c>
      <c r="AE54" s="163" t="s">
        <v>152</v>
      </c>
      <c r="AF54" s="163" t="s">
        <v>152</v>
      </c>
      <c r="AG54" s="163" t="s">
        <v>152</v>
      </c>
      <c r="AH54" s="163" t="s">
        <v>152</v>
      </c>
      <c r="AI54" s="163" t="s">
        <v>152</v>
      </c>
      <c r="AJ54" s="163" t="s">
        <v>152</v>
      </c>
    </row>
    <row r="55" spans="2:36" ht="19.5" customHeight="1">
      <c r="B55" s="7"/>
    </row>
  </sheetData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6C31-9D08-4B6F-8BEF-6D6E73030395}">
  <sheetPr>
    <pageSetUpPr fitToPage="1"/>
  </sheetPr>
  <dimension ref="B1:AJ55"/>
  <sheetViews>
    <sheetView showGridLines="0" zoomScale="70" zoomScaleNormal="70" zoomScalePageLayoutView="150" workbookViewId="0">
      <pane xSplit="2" ySplit="8" topLeftCell="C9" activePane="bottomRight" state="frozen"/>
      <selection activeCell="B3" sqref="B3"/>
      <selection pane="topRight" activeCell="B3" sqref="B3"/>
      <selection pane="bottomLeft" activeCell="B3" sqref="B3"/>
      <selection pane="bottomRight" activeCell="B3" sqref="B3"/>
    </sheetView>
  </sheetViews>
  <sheetFormatPr baseColWidth="10" defaultColWidth="11.42578125" defaultRowHeight="15" outlineLevelCol="1"/>
  <cols>
    <col min="1" max="1" width="5.42578125" style="148" customWidth="1"/>
    <col min="2" max="2" width="62.7109375" style="148" customWidth="1"/>
    <col min="3" max="3" width="10.85546875" style="148" customWidth="1"/>
    <col min="4" max="7" width="10.85546875" style="148" hidden="1" customWidth="1" outlineLevel="1"/>
    <col min="8" max="8" width="10.85546875" style="148" customWidth="1" collapsed="1"/>
    <col min="9" max="12" width="10.85546875" style="148" hidden="1" customWidth="1" outlineLevel="1"/>
    <col min="13" max="13" width="10.85546875" style="148" customWidth="1" collapsed="1"/>
    <col min="14" max="17" width="10.85546875" style="148" hidden="1" customWidth="1" outlineLevel="1"/>
    <col min="18" max="18" width="10.85546875" style="148" customWidth="1" collapsed="1"/>
    <col min="19" max="22" width="10.85546875" style="148" hidden="1" customWidth="1" outlineLevel="1"/>
    <col min="23" max="23" width="10.85546875" style="148" customWidth="1" collapsed="1"/>
    <col min="24" max="27" width="10.85546875" style="148" customWidth="1" outlineLevel="1"/>
    <col min="28" max="28" width="10.85546875" style="148" customWidth="1"/>
    <col min="29" max="32" width="10.85546875" style="148" customWidth="1" outlineLevel="1"/>
    <col min="33" max="36" width="10.85546875" style="148" customWidth="1"/>
    <col min="37" max="16384" width="11.42578125" style="148"/>
  </cols>
  <sheetData>
    <row r="1" spans="2:36"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</row>
    <row r="2" spans="2:36" ht="14.25" customHeight="1">
      <c r="B2" s="1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</row>
    <row r="3" spans="2:36" ht="22.5" customHeight="1">
      <c r="B3" s="3" t="s">
        <v>126</v>
      </c>
      <c r="C3" s="23"/>
      <c r="D3" s="2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2:36">
      <c r="B4" s="149" t="s">
        <v>75</v>
      </c>
      <c r="C4" s="153">
        <v>32874</v>
      </c>
      <c r="D4" s="153">
        <v>33239</v>
      </c>
      <c r="E4" s="153">
        <v>33604</v>
      </c>
      <c r="F4" s="153">
        <v>33970</v>
      </c>
      <c r="G4" s="153">
        <v>34335</v>
      </c>
      <c r="H4" s="153">
        <v>34700</v>
      </c>
      <c r="I4" s="153">
        <v>35065</v>
      </c>
      <c r="J4" s="153">
        <v>35431</v>
      </c>
      <c r="K4" s="153">
        <v>35796</v>
      </c>
      <c r="L4" s="153">
        <v>36161</v>
      </c>
      <c r="M4" s="153">
        <v>36526</v>
      </c>
      <c r="N4" s="153">
        <v>36892</v>
      </c>
      <c r="O4" s="153">
        <v>37257</v>
      </c>
      <c r="P4" s="153">
        <v>37622</v>
      </c>
      <c r="Q4" s="153">
        <v>37987</v>
      </c>
      <c r="R4" s="153">
        <v>38353</v>
      </c>
      <c r="S4" s="153">
        <v>38718</v>
      </c>
      <c r="T4" s="153">
        <v>39083</v>
      </c>
      <c r="U4" s="153">
        <v>39448</v>
      </c>
      <c r="V4" s="153">
        <v>39814</v>
      </c>
      <c r="W4" s="153">
        <v>40179</v>
      </c>
      <c r="X4" s="153">
        <v>40544</v>
      </c>
      <c r="Y4" s="153">
        <v>40909</v>
      </c>
      <c r="Z4" s="153">
        <v>41275</v>
      </c>
      <c r="AA4" s="153">
        <v>41640</v>
      </c>
      <c r="AB4" s="153">
        <v>42005</v>
      </c>
      <c r="AC4" s="153">
        <v>42370</v>
      </c>
      <c r="AD4" s="153">
        <v>42736</v>
      </c>
      <c r="AE4" s="153">
        <v>43101</v>
      </c>
      <c r="AF4" s="153">
        <v>43466</v>
      </c>
      <c r="AG4" s="153">
        <v>43831</v>
      </c>
      <c r="AH4" s="153">
        <v>44197</v>
      </c>
      <c r="AI4" s="153">
        <v>44562</v>
      </c>
      <c r="AJ4" s="153">
        <v>44927</v>
      </c>
    </row>
    <row r="5" spans="2:36" s="10" customFormat="1" ht="18.75" customHeight="1">
      <c r="B5" s="150" t="s">
        <v>20</v>
      </c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  <c r="P5" s="162"/>
      <c r="Q5" s="162"/>
      <c r="R5" s="162"/>
      <c r="S5" s="162"/>
      <c r="T5" s="162"/>
      <c r="U5" s="162"/>
      <c r="V5" s="162"/>
      <c r="W5" s="162"/>
      <c r="X5" s="162"/>
      <c r="Y5" s="162"/>
      <c r="Z5" s="162"/>
      <c r="AA5" s="162"/>
      <c r="AB5" s="162"/>
      <c r="AC5" s="162"/>
      <c r="AD5" s="162"/>
      <c r="AE5" s="162"/>
      <c r="AF5" s="162"/>
      <c r="AG5" s="162"/>
      <c r="AH5" s="162"/>
      <c r="AI5" s="162"/>
      <c r="AJ5" s="162"/>
    </row>
    <row r="6" spans="2:36" s="10" customFormat="1" ht="18.75" customHeight="1">
      <c r="B6" s="24" t="s">
        <v>21</v>
      </c>
      <c r="C6" s="161">
        <f t="shared" ref="C6:AI6" si="0">SUM(C9,C14,C21,C26,C32,C42)</f>
        <v>12324.187150071186</v>
      </c>
      <c r="D6" s="161">
        <f t="shared" si="0"/>
        <v>11889.807399721816</v>
      </c>
      <c r="E6" s="161">
        <f t="shared" si="0"/>
        <v>12381.705968974831</v>
      </c>
      <c r="F6" s="161">
        <f t="shared" si="0"/>
        <v>15008.4973130443</v>
      </c>
      <c r="G6" s="161">
        <f t="shared" si="0"/>
        <v>15448.96715708834</v>
      </c>
      <c r="H6" s="161">
        <f t="shared" si="0"/>
        <v>16021.548651931284</v>
      </c>
      <c r="I6" s="161">
        <f t="shared" si="0"/>
        <v>15209.68622137795</v>
      </c>
      <c r="J6" s="161">
        <f t="shared" si="0"/>
        <v>15425.157195836553</v>
      </c>
      <c r="K6" s="161">
        <f t="shared" si="0"/>
        <v>15910.613452287751</v>
      </c>
      <c r="L6" s="161">
        <f t="shared" si="0"/>
        <v>14201.315562103398</v>
      </c>
      <c r="M6" s="161">
        <f t="shared" si="0"/>
        <v>12735.803787476112</v>
      </c>
      <c r="N6" s="161">
        <f t="shared" si="0"/>
        <v>13410.931915945681</v>
      </c>
      <c r="O6" s="161">
        <f t="shared" si="0"/>
        <v>13440.309114949183</v>
      </c>
      <c r="P6" s="161">
        <f t="shared" si="0"/>
        <v>12966.599688784429</v>
      </c>
      <c r="Q6" s="161">
        <f t="shared" si="0"/>
        <v>13386.618941258092</v>
      </c>
      <c r="R6" s="161">
        <f t="shared" si="0"/>
        <v>13578.635722877931</v>
      </c>
      <c r="S6" s="161">
        <f t="shared" si="0"/>
        <v>13536.994073432255</v>
      </c>
      <c r="T6" s="161">
        <f t="shared" si="0"/>
        <v>13633.546099482557</v>
      </c>
      <c r="U6" s="161">
        <f t="shared" si="0"/>
        <v>13622.559972184317</v>
      </c>
      <c r="V6" s="161">
        <f t="shared" si="0"/>
        <v>14027.945519338326</v>
      </c>
      <c r="W6" s="161">
        <f t="shared" si="0"/>
        <v>13688.886057211159</v>
      </c>
      <c r="X6" s="161">
        <f t="shared" si="0"/>
        <v>13884.4642221297</v>
      </c>
      <c r="Y6" s="161">
        <f t="shared" si="0"/>
        <v>14099.687913385096</v>
      </c>
      <c r="Z6" s="161">
        <f t="shared" si="0"/>
        <v>14123.139707100647</v>
      </c>
      <c r="AA6" s="161">
        <f t="shared" si="0"/>
        <v>14118.035813124123</v>
      </c>
      <c r="AB6" s="161">
        <f t="shared" si="0"/>
        <v>14550.414951402678</v>
      </c>
      <c r="AC6" s="161">
        <f t="shared" si="0"/>
        <v>14643.418700438731</v>
      </c>
      <c r="AD6" s="161">
        <f t="shared" si="0"/>
        <v>14627.912387321861</v>
      </c>
      <c r="AE6" s="161">
        <f t="shared" si="0"/>
        <v>13800.957869272823</v>
      </c>
      <c r="AF6" s="161">
        <f t="shared" si="0"/>
        <v>13067.111116528737</v>
      </c>
      <c r="AG6" s="161">
        <f t="shared" si="0"/>
        <v>11552.418108620826</v>
      </c>
      <c r="AH6" s="161">
        <f t="shared" si="0"/>
        <v>10896.999850198517</v>
      </c>
      <c r="AI6" s="161">
        <f t="shared" si="0"/>
        <v>9948.0338411431385</v>
      </c>
      <c r="AJ6" s="161">
        <f t="shared" ref="AJ6" si="1">SUM(AJ9,AJ14,AJ21,AJ26,AJ32,AJ42)</f>
        <v>9427.1591123907856</v>
      </c>
    </row>
    <row r="7" spans="2:36" s="10" customFormat="1" ht="18.75" customHeight="1">
      <c r="B7" s="22" t="s">
        <v>22</v>
      </c>
      <c r="C7" s="162">
        <f t="shared" ref="C7:AI7" si="2">SUM(C9,C14,C21,C26,C32,C42,C48)</f>
        <v>12324.187150071186</v>
      </c>
      <c r="D7" s="162">
        <f t="shared" si="2"/>
        <v>11889.807399721816</v>
      </c>
      <c r="E7" s="162">
        <f t="shared" si="2"/>
        <v>12381.705968974831</v>
      </c>
      <c r="F7" s="162">
        <f t="shared" si="2"/>
        <v>15008.4973130443</v>
      </c>
      <c r="G7" s="162">
        <f t="shared" si="2"/>
        <v>15448.96715708834</v>
      </c>
      <c r="H7" s="162">
        <f t="shared" si="2"/>
        <v>16021.548651931284</v>
      </c>
      <c r="I7" s="162">
        <f t="shared" si="2"/>
        <v>15209.68622137795</v>
      </c>
      <c r="J7" s="162">
        <f t="shared" si="2"/>
        <v>15425.157195836553</v>
      </c>
      <c r="K7" s="162">
        <f t="shared" si="2"/>
        <v>15910.613452287751</v>
      </c>
      <c r="L7" s="162">
        <f t="shared" si="2"/>
        <v>14201.315562103398</v>
      </c>
      <c r="M7" s="162">
        <f t="shared" si="2"/>
        <v>12735.803787476112</v>
      </c>
      <c r="N7" s="162">
        <f t="shared" si="2"/>
        <v>13410.931915945681</v>
      </c>
      <c r="O7" s="162">
        <f t="shared" si="2"/>
        <v>13440.309114949183</v>
      </c>
      <c r="P7" s="162">
        <f t="shared" si="2"/>
        <v>12966.599688784429</v>
      </c>
      <c r="Q7" s="162">
        <f t="shared" si="2"/>
        <v>13386.618941258092</v>
      </c>
      <c r="R7" s="162">
        <f t="shared" si="2"/>
        <v>13578.635722877931</v>
      </c>
      <c r="S7" s="162">
        <f t="shared" si="2"/>
        <v>13536.994073432255</v>
      </c>
      <c r="T7" s="162">
        <f t="shared" si="2"/>
        <v>13633.546099482557</v>
      </c>
      <c r="U7" s="162">
        <f t="shared" si="2"/>
        <v>13622.559972184317</v>
      </c>
      <c r="V7" s="162">
        <f t="shared" si="2"/>
        <v>14027.945519338326</v>
      </c>
      <c r="W7" s="162">
        <f t="shared" si="2"/>
        <v>13688.886057211159</v>
      </c>
      <c r="X7" s="162">
        <f t="shared" si="2"/>
        <v>13884.4642221297</v>
      </c>
      <c r="Y7" s="162">
        <f t="shared" si="2"/>
        <v>14099.687913385096</v>
      </c>
      <c r="Z7" s="162">
        <f t="shared" si="2"/>
        <v>14123.139707100647</v>
      </c>
      <c r="AA7" s="162">
        <f t="shared" si="2"/>
        <v>14118.035813124123</v>
      </c>
      <c r="AB7" s="162">
        <f t="shared" si="2"/>
        <v>14550.414951402678</v>
      </c>
      <c r="AC7" s="162">
        <f t="shared" si="2"/>
        <v>14643.418700438731</v>
      </c>
      <c r="AD7" s="162">
        <f t="shared" si="2"/>
        <v>14627.912387321861</v>
      </c>
      <c r="AE7" s="162">
        <f t="shared" si="2"/>
        <v>13800.957869272823</v>
      </c>
      <c r="AF7" s="162">
        <f t="shared" si="2"/>
        <v>13067.111116528737</v>
      </c>
      <c r="AG7" s="162">
        <f t="shared" si="2"/>
        <v>11552.418108620826</v>
      </c>
      <c r="AH7" s="162">
        <f t="shared" si="2"/>
        <v>10896.999850198517</v>
      </c>
      <c r="AI7" s="162">
        <f t="shared" si="2"/>
        <v>9948.0338411431385</v>
      </c>
      <c r="AJ7" s="162">
        <f t="shared" ref="AJ7" si="3">SUM(AJ9,AJ14,AJ21,AJ26,AJ32,AJ42,AJ48)</f>
        <v>9427.1591123907856</v>
      </c>
    </row>
    <row r="8" spans="2:36" ht="18.75" customHeight="1">
      <c r="B8" s="89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63"/>
    </row>
    <row r="9" spans="2:36" s="10" customFormat="1" ht="18.75" customHeight="1">
      <c r="B9" s="150" t="s">
        <v>7</v>
      </c>
      <c r="C9" s="162">
        <f t="shared" ref="C9:AI9" si="4">SUMIF(C10:C12,"&lt;1E+307")</f>
        <v>0</v>
      </c>
      <c r="D9" s="162">
        <f t="shared" si="4"/>
        <v>0</v>
      </c>
      <c r="E9" s="162">
        <f t="shared" si="4"/>
        <v>0</v>
      </c>
      <c r="F9" s="162">
        <f t="shared" si="4"/>
        <v>0</v>
      </c>
      <c r="G9" s="162">
        <f t="shared" si="4"/>
        <v>0</v>
      </c>
      <c r="H9" s="162">
        <f t="shared" si="4"/>
        <v>0</v>
      </c>
      <c r="I9" s="162">
        <f t="shared" si="4"/>
        <v>0</v>
      </c>
      <c r="J9" s="162">
        <f t="shared" si="4"/>
        <v>0</v>
      </c>
      <c r="K9" s="162">
        <f t="shared" si="4"/>
        <v>0</v>
      </c>
      <c r="L9" s="162">
        <f t="shared" si="4"/>
        <v>0</v>
      </c>
      <c r="M9" s="162">
        <f t="shared" si="4"/>
        <v>0</v>
      </c>
      <c r="N9" s="162">
        <f t="shared" si="4"/>
        <v>0</v>
      </c>
      <c r="O9" s="162">
        <f t="shared" si="4"/>
        <v>0</v>
      </c>
      <c r="P9" s="162">
        <f t="shared" si="4"/>
        <v>0</v>
      </c>
      <c r="Q9" s="162">
        <f t="shared" si="4"/>
        <v>0</v>
      </c>
      <c r="R9" s="162">
        <f t="shared" si="4"/>
        <v>0</v>
      </c>
      <c r="S9" s="162">
        <f t="shared" si="4"/>
        <v>0</v>
      </c>
      <c r="T9" s="162">
        <f t="shared" si="4"/>
        <v>0</v>
      </c>
      <c r="U9" s="162">
        <f t="shared" si="4"/>
        <v>0</v>
      </c>
      <c r="V9" s="162">
        <f t="shared" si="4"/>
        <v>0</v>
      </c>
      <c r="W9" s="162">
        <f t="shared" si="4"/>
        <v>0</v>
      </c>
      <c r="X9" s="162">
        <f t="shared" si="4"/>
        <v>0</v>
      </c>
      <c r="Y9" s="162">
        <f t="shared" si="4"/>
        <v>0</v>
      </c>
      <c r="Z9" s="162">
        <f t="shared" si="4"/>
        <v>0</v>
      </c>
      <c r="AA9" s="162">
        <f t="shared" si="4"/>
        <v>0</v>
      </c>
      <c r="AB9" s="162">
        <f t="shared" si="4"/>
        <v>0</v>
      </c>
      <c r="AC9" s="162">
        <f t="shared" si="4"/>
        <v>0</v>
      </c>
      <c r="AD9" s="162">
        <f t="shared" si="4"/>
        <v>0</v>
      </c>
      <c r="AE9" s="162">
        <f t="shared" si="4"/>
        <v>0</v>
      </c>
      <c r="AF9" s="162">
        <f t="shared" si="4"/>
        <v>0</v>
      </c>
      <c r="AG9" s="162">
        <f t="shared" si="4"/>
        <v>0</v>
      </c>
      <c r="AH9" s="162">
        <f t="shared" si="4"/>
        <v>0</v>
      </c>
      <c r="AI9" s="162">
        <f t="shared" si="4"/>
        <v>0</v>
      </c>
      <c r="AJ9" s="162">
        <f t="shared" ref="AJ9" si="5">SUMIF(AJ10:AJ12,"&lt;1E+307")</f>
        <v>0</v>
      </c>
    </row>
    <row r="10" spans="2:36" ht="18.75" customHeight="1">
      <c r="B10" s="89" t="s">
        <v>0</v>
      </c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3"/>
      <c r="V10" s="163"/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</row>
    <row r="11" spans="2:36" ht="18.75" customHeight="1">
      <c r="B11" s="18" t="s">
        <v>2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</row>
    <row r="12" spans="2:36" ht="18.75" customHeight="1">
      <c r="B12" s="89" t="s">
        <v>1</v>
      </c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</row>
    <row r="13" spans="2:36" ht="18.75" customHeight="1">
      <c r="B13" s="18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  <c r="U13" s="164"/>
      <c r="V13" s="164"/>
      <c r="W13" s="164"/>
      <c r="X13" s="164"/>
      <c r="Y13" s="164"/>
      <c r="Z13" s="164"/>
      <c r="AA13" s="164"/>
      <c r="AB13" s="164"/>
      <c r="AC13" s="164"/>
      <c r="AD13" s="164"/>
      <c r="AE13" s="164"/>
      <c r="AF13" s="164"/>
      <c r="AG13" s="164"/>
      <c r="AH13" s="164"/>
      <c r="AI13" s="164"/>
      <c r="AJ13" s="164"/>
    </row>
    <row r="14" spans="2:36" s="10" customFormat="1" ht="18.75" customHeight="1">
      <c r="B14" s="151" t="s">
        <v>8</v>
      </c>
      <c r="C14" s="161">
        <f t="shared" ref="C14:AI14" si="6">SUMIF(C15:C19,"&lt;1E+307")</f>
        <v>12324.187150071186</v>
      </c>
      <c r="D14" s="161">
        <f t="shared" si="6"/>
        <v>11889.807399721816</v>
      </c>
      <c r="E14" s="161">
        <f t="shared" si="6"/>
        <v>12381.705968974831</v>
      </c>
      <c r="F14" s="161">
        <f t="shared" si="6"/>
        <v>15008.4973130443</v>
      </c>
      <c r="G14" s="161">
        <f t="shared" si="6"/>
        <v>15448.96715708834</v>
      </c>
      <c r="H14" s="161">
        <f t="shared" si="6"/>
        <v>16021.548651931284</v>
      </c>
      <c r="I14" s="161">
        <f t="shared" si="6"/>
        <v>15209.68622137795</v>
      </c>
      <c r="J14" s="161">
        <f t="shared" si="6"/>
        <v>15425.157195836553</v>
      </c>
      <c r="K14" s="161">
        <f t="shared" si="6"/>
        <v>15910.613452287751</v>
      </c>
      <c r="L14" s="161">
        <f t="shared" si="6"/>
        <v>14201.315562103398</v>
      </c>
      <c r="M14" s="161">
        <f t="shared" si="6"/>
        <v>12735.803787476112</v>
      </c>
      <c r="N14" s="161">
        <f t="shared" si="6"/>
        <v>13410.931915945681</v>
      </c>
      <c r="O14" s="161">
        <f t="shared" si="6"/>
        <v>13440.309114949183</v>
      </c>
      <c r="P14" s="161">
        <f t="shared" si="6"/>
        <v>12966.599688784429</v>
      </c>
      <c r="Q14" s="161">
        <f t="shared" si="6"/>
        <v>13386.618941258092</v>
      </c>
      <c r="R14" s="161">
        <f t="shared" si="6"/>
        <v>13578.635722877931</v>
      </c>
      <c r="S14" s="161">
        <f t="shared" si="6"/>
        <v>13536.994073432255</v>
      </c>
      <c r="T14" s="161">
        <f t="shared" si="6"/>
        <v>13633.546099482557</v>
      </c>
      <c r="U14" s="161">
        <f t="shared" si="6"/>
        <v>13622.559972184317</v>
      </c>
      <c r="V14" s="161">
        <f t="shared" si="6"/>
        <v>14027.945519338326</v>
      </c>
      <c r="W14" s="161">
        <f t="shared" si="6"/>
        <v>13688.886057211159</v>
      </c>
      <c r="X14" s="161">
        <f t="shared" si="6"/>
        <v>13884.4642221297</v>
      </c>
      <c r="Y14" s="161">
        <f t="shared" si="6"/>
        <v>14099.687913385096</v>
      </c>
      <c r="Z14" s="161">
        <f t="shared" si="6"/>
        <v>14123.139707100647</v>
      </c>
      <c r="AA14" s="161">
        <f t="shared" si="6"/>
        <v>14118.035813124123</v>
      </c>
      <c r="AB14" s="161">
        <f t="shared" si="6"/>
        <v>14550.414951402678</v>
      </c>
      <c r="AC14" s="161">
        <f t="shared" si="6"/>
        <v>14643.418700438731</v>
      </c>
      <c r="AD14" s="161">
        <f t="shared" si="6"/>
        <v>14627.912387321861</v>
      </c>
      <c r="AE14" s="161">
        <f t="shared" si="6"/>
        <v>13800.957869272823</v>
      </c>
      <c r="AF14" s="161">
        <f t="shared" si="6"/>
        <v>13067.111116528737</v>
      </c>
      <c r="AG14" s="161">
        <f t="shared" si="6"/>
        <v>11552.418108620826</v>
      </c>
      <c r="AH14" s="161">
        <f t="shared" si="6"/>
        <v>10896.999850198517</v>
      </c>
      <c r="AI14" s="161">
        <f t="shared" si="6"/>
        <v>9948.0338411431385</v>
      </c>
      <c r="AJ14" s="161">
        <f t="shared" ref="AJ14" si="7">SUMIF(AJ15:AJ19,"&lt;1E+307")</f>
        <v>9427.1591123907856</v>
      </c>
    </row>
    <row r="15" spans="2:36" ht="18.75" customHeight="1">
      <c r="B15" s="18" t="s">
        <v>23</v>
      </c>
      <c r="C15" s="164"/>
      <c r="D15" s="164"/>
      <c r="E15" s="164"/>
      <c r="F15" s="164"/>
      <c r="G15" s="164"/>
      <c r="H15" s="164"/>
      <c r="I15" s="164"/>
      <c r="J15" s="164"/>
      <c r="K15" s="164"/>
      <c r="L15" s="164"/>
      <c r="M15" s="164"/>
      <c r="N15" s="164"/>
      <c r="O15" s="164"/>
      <c r="P15" s="164"/>
      <c r="Q15" s="164"/>
      <c r="R15" s="164"/>
      <c r="S15" s="164"/>
      <c r="T15" s="164"/>
      <c r="U15" s="164"/>
      <c r="V15" s="164"/>
      <c r="W15" s="164"/>
      <c r="X15" s="164"/>
      <c r="Y15" s="164"/>
      <c r="Z15" s="164"/>
      <c r="AA15" s="164"/>
      <c r="AB15" s="164"/>
      <c r="AC15" s="164"/>
      <c r="AD15" s="164"/>
      <c r="AE15" s="164"/>
      <c r="AF15" s="164"/>
      <c r="AG15" s="164"/>
      <c r="AH15" s="164"/>
      <c r="AI15" s="164"/>
      <c r="AJ15" s="164"/>
    </row>
    <row r="16" spans="2:36" ht="18.75" customHeight="1">
      <c r="B16" s="89" t="s">
        <v>10</v>
      </c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</row>
    <row r="17" spans="2:36" ht="18.75" customHeight="1">
      <c r="B17" s="18" t="s">
        <v>11</v>
      </c>
      <c r="C17" s="164">
        <v>4787.2147543920992</v>
      </c>
      <c r="D17" s="164">
        <v>4400.0174505063887</v>
      </c>
      <c r="E17" s="164">
        <v>4394.8278020470352</v>
      </c>
      <c r="F17" s="164">
        <v>4394.1082016959454</v>
      </c>
      <c r="G17" s="164">
        <v>4390.1970017874091</v>
      </c>
      <c r="H17" s="164">
        <v>4635.0000014738998</v>
      </c>
      <c r="I17" s="164">
        <v>3417.8700003362001</v>
      </c>
      <c r="J17" s="164">
        <v>3296.8050010126999</v>
      </c>
      <c r="K17" s="164">
        <v>3212.8700007555999</v>
      </c>
      <c r="L17" s="164">
        <v>3019.3750041982003</v>
      </c>
      <c r="M17" s="164">
        <v>1488.6100006593999</v>
      </c>
      <c r="N17" s="164">
        <v>1389.4099984708998</v>
      </c>
      <c r="O17" s="164">
        <v>1516.97500127988</v>
      </c>
      <c r="P17" s="164">
        <v>797.77500164492483</v>
      </c>
      <c r="Q17" s="164">
        <v>774.27499762821003</v>
      </c>
      <c r="R17" s="164">
        <v>779.14000683334496</v>
      </c>
      <c r="S17" s="164">
        <v>519.27500149910998</v>
      </c>
      <c r="T17" s="164">
        <v>320.42000383450505</v>
      </c>
      <c r="U17" s="164">
        <v>549.13700486709001</v>
      </c>
      <c r="V17" s="164">
        <v>860.45137999999997</v>
      </c>
      <c r="W17" s="164">
        <v>265.86664999999999</v>
      </c>
      <c r="X17" s="164">
        <v>147.33198999999999</v>
      </c>
      <c r="Y17" s="164">
        <v>150.00389999999999</v>
      </c>
      <c r="Z17" s="164">
        <v>150.01304499999998</v>
      </c>
      <c r="AA17" s="164">
        <v>47.9382077</v>
      </c>
      <c r="AB17" s="164">
        <v>59.394390389999998</v>
      </c>
      <c r="AC17" s="164">
        <v>62.758877749999996</v>
      </c>
      <c r="AD17" s="164">
        <v>65.948330059999989</v>
      </c>
      <c r="AE17" s="164">
        <v>53.397554559999996</v>
      </c>
      <c r="AF17" s="164">
        <v>48.045661680000002</v>
      </c>
      <c r="AG17" s="164">
        <v>44.713025379999998</v>
      </c>
      <c r="AH17" s="164">
        <v>17.636464059999998</v>
      </c>
      <c r="AI17" s="164">
        <v>24.303247029999998</v>
      </c>
      <c r="AJ17" s="164">
        <v>17.878</v>
      </c>
    </row>
    <row r="18" spans="2:36" ht="18.75" customHeight="1">
      <c r="B18" s="89" t="s">
        <v>12</v>
      </c>
      <c r="C18" s="163">
        <v>2782.4199999999996</v>
      </c>
      <c r="D18" s="163">
        <v>2408.2049999999999</v>
      </c>
      <c r="E18" s="163">
        <v>2177.1799999999998</v>
      </c>
      <c r="F18" s="163">
        <v>2031.2949999999998</v>
      </c>
      <c r="G18" s="163">
        <v>1724.4179999999999</v>
      </c>
      <c r="H18" s="163">
        <v>1812.5744999999997</v>
      </c>
      <c r="I18" s="163">
        <v>1740.0125</v>
      </c>
      <c r="J18" s="163">
        <v>1329.1469999999999</v>
      </c>
      <c r="K18" s="163">
        <v>1448.4972</v>
      </c>
      <c r="L18" s="163">
        <v>1116.2004999999999</v>
      </c>
      <c r="M18" s="163">
        <v>696.1724999999999</v>
      </c>
      <c r="N18" s="163">
        <v>819.69539999999995</v>
      </c>
      <c r="O18" s="163">
        <v>852.32600000000002</v>
      </c>
      <c r="P18" s="163">
        <v>977.5773999999999</v>
      </c>
      <c r="Q18" s="163">
        <v>1081.7473</v>
      </c>
      <c r="R18" s="163">
        <v>1069.06051</v>
      </c>
      <c r="S18" s="163">
        <v>822.33213499999999</v>
      </c>
      <c r="T18" s="163">
        <v>620.01889000000006</v>
      </c>
      <c r="U18" s="163">
        <v>466.10607999999996</v>
      </c>
      <c r="V18" s="163">
        <v>300.18969250000004</v>
      </c>
      <c r="W18" s="163">
        <v>256.51609499999995</v>
      </c>
      <c r="X18" s="163">
        <v>159.53799999999998</v>
      </c>
      <c r="Y18" s="163">
        <v>134.41063750000001</v>
      </c>
      <c r="Z18" s="163">
        <v>146.81044499999999</v>
      </c>
      <c r="AA18" s="163">
        <v>136.21764250000001</v>
      </c>
      <c r="AB18" s="163">
        <v>134.34749749999997</v>
      </c>
      <c r="AC18" s="163">
        <v>159.12318999999999</v>
      </c>
      <c r="AD18" s="163">
        <v>198.82122249999998</v>
      </c>
      <c r="AE18" s="163">
        <v>219.49256259999999</v>
      </c>
      <c r="AF18" s="163">
        <v>142.54875000000001</v>
      </c>
      <c r="AG18" s="163">
        <v>129.62020999999999</v>
      </c>
      <c r="AH18" s="163">
        <v>119.22445999999999</v>
      </c>
      <c r="AI18" s="163">
        <v>142.53188999999998</v>
      </c>
      <c r="AJ18" s="163">
        <v>135.7953</v>
      </c>
    </row>
    <row r="19" spans="2:36" ht="18.75" customHeight="1">
      <c r="B19" s="18" t="s">
        <v>76</v>
      </c>
      <c r="C19" s="164">
        <v>4754.5523956790867</v>
      </c>
      <c r="D19" s="164">
        <v>5081.5849492154284</v>
      </c>
      <c r="E19" s="164">
        <v>5809.6981669277948</v>
      </c>
      <c r="F19" s="164">
        <v>8583.0941113483532</v>
      </c>
      <c r="G19" s="164">
        <v>9334.3521553009305</v>
      </c>
      <c r="H19" s="164">
        <v>9573.9741504573849</v>
      </c>
      <c r="I19" s="164">
        <v>10051.80372104175</v>
      </c>
      <c r="J19" s="164">
        <v>10799.205194823853</v>
      </c>
      <c r="K19" s="164">
        <v>11249.246251532151</v>
      </c>
      <c r="L19" s="164">
        <v>10065.740057905197</v>
      </c>
      <c r="M19" s="164">
        <v>10551.021286816713</v>
      </c>
      <c r="N19" s="164">
        <v>11201.826517474781</v>
      </c>
      <c r="O19" s="164">
        <v>11071.008113669302</v>
      </c>
      <c r="P19" s="164">
        <v>11191.247287139504</v>
      </c>
      <c r="Q19" s="164">
        <v>11530.596643629882</v>
      </c>
      <c r="R19" s="164">
        <v>11730.435206044585</v>
      </c>
      <c r="S19" s="164">
        <v>12195.386936933146</v>
      </c>
      <c r="T19" s="164">
        <v>12693.107205648052</v>
      </c>
      <c r="U19" s="164">
        <v>12607.316887317227</v>
      </c>
      <c r="V19" s="164">
        <v>12867.304446838325</v>
      </c>
      <c r="W19" s="164">
        <v>13166.503312211158</v>
      </c>
      <c r="X19" s="164">
        <v>13577.594232129701</v>
      </c>
      <c r="Y19" s="164">
        <v>13815.273375885095</v>
      </c>
      <c r="Z19" s="164">
        <v>13826.316217100646</v>
      </c>
      <c r="AA19" s="164">
        <v>13933.879962924122</v>
      </c>
      <c r="AB19" s="164">
        <v>14356.673063512677</v>
      </c>
      <c r="AC19" s="164">
        <v>14421.536632688731</v>
      </c>
      <c r="AD19" s="164">
        <v>14363.142834761862</v>
      </c>
      <c r="AE19" s="164">
        <v>13528.067752112824</v>
      </c>
      <c r="AF19" s="164">
        <v>12876.516704848736</v>
      </c>
      <c r="AG19" s="164">
        <v>11378.084873240827</v>
      </c>
      <c r="AH19" s="164">
        <v>10760.138926138517</v>
      </c>
      <c r="AI19" s="164">
        <v>9781.1987041131379</v>
      </c>
      <c r="AJ19" s="164">
        <v>9273.4858123907852</v>
      </c>
    </row>
    <row r="20" spans="2:36" ht="18.75" customHeight="1">
      <c r="B20" s="89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</row>
    <row r="21" spans="2:36" s="10" customFormat="1" ht="18.75" customHeight="1">
      <c r="B21" s="150" t="s">
        <v>9</v>
      </c>
      <c r="C21" s="162">
        <f>SUMIF(C22:C24,"&lt;1E+307")</f>
        <v>0</v>
      </c>
      <c r="D21" s="162">
        <f t="shared" ref="D21:AI21" si="8">SUMIF(D22:D24,"&lt;1E+307")</f>
        <v>0</v>
      </c>
      <c r="E21" s="162">
        <f t="shared" si="8"/>
        <v>0</v>
      </c>
      <c r="F21" s="162">
        <f t="shared" si="8"/>
        <v>0</v>
      </c>
      <c r="G21" s="162">
        <f t="shared" si="8"/>
        <v>0</v>
      </c>
      <c r="H21" s="162">
        <f t="shared" si="8"/>
        <v>0</v>
      </c>
      <c r="I21" s="162">
        <f t="shared" si="8"/>
        <v>0</v>
      </c>
      <c r="J21" s="162">
        <f t="shared" si="8"/>
        <v>0</v>
      </c>
      <c r="K21" s="162">
        <f t="shared" si="8"/>
        <v>0</v>
      </c>
      <c r="L21" s="162">
        <f t="shared" si="8"/>
        <v>0</v>
      </c>
      <c r="M21" s="162">
        <f t="shared" si="8"/>
        <v>0</v>
      </c>
      <c r="N21" s="162">
        <f t="shared" si="8"/>
        <v>0</v>
      </c>
      <c r="O21" s="162">
        <f t="shared" si="8"/>
        <v>0</v>
      </c>
      <c r="P21" s="162">
        <f t="shared" si="8"/>
        <v>0</v>
      </c>
      <c r="Q21" s="162">
        <f t="shared" si="8"/>
        <v>0</v>
      </c>
      <c r="R21" s="162">
        <f t="shared" si="8"/>
        <v>0</v>
      </c>
      <c r="S21" s="162">
        <f t="shared" si="8"/>
        <v>0</v>
      </c>
      <c r="T21" s="162">
        <f t="shared" si="8"/>
        <v>0</v>
      </c>
      <c r="U21" s="162">
        <f t="shared" si="8"/>
        <v>0</v>
      </c>
      <c r="V21" s="162">
        <f t="shared" si="8"/>
        <v>0</v>
      </c>
      <c r="W21" s="162">
        <f t="shared" si="8"/>
        <v>0</v>
      </c>
      <c r="X21" s="162">
        <f t="shared" si="8"/>
        <v>0</v>
      </c>
      <c r="Y21" s="162">
        <f t="shared" si="8"/>
        <v>0</v>
      </c>
      <c r="Z21" s="162">
        <f t="shared" si="8"/>
        <v>0</v>
      </c>
      <c r="AA21" s="162">
        <f t="shared" si="8"/>
        <v>0</v>
      </c>
      <c r="AB21" s="162">
        <f t="shared" si="8"/>
        <v>0</v>
      </c>
      <c r="AC21" s="162">
        <f t="shared" si="8"/>
        <v>0</v>
      </c>
      <c r="AD21" s="162">
        <f t="shared" si="8"/>
        <v>0</v>
      </c>
      <c r="AE21" s="162">
        <f t="shared" si="8"/>
        <v>0</v>
      </c>
      <c r="AF21" s="162">
        <f t="shared" si="8"/>
        <v>0</v>
      </c>
      <c r="AG21" s="162">
        <f t="shared" si="8"/>
        <v>0</v>
      </c>
      <c r="AH21" s="162">
        <f t="shared" si="8"/>
        <v>0</v>
      </c>
      <c r="AI21" s="162">
        <f t="shared" si="8"/>
        <v>0</v>
      </c>
      <c r="AJ21" s="162">
        <f t="shared" ref="AJ21" si="9">SUMIF(AJ22:AJ24,"&lt;1E+307")</f>
        <v>0</v>
      </c>
    </row>
    <row r="22" spans="2:36" ht="18.75" customHeight="1">
      <c r="B22" s="89" t="s">
        <v>68</v>
      </c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</row>
    <row r="23" spans="2:36" ht="18.75" customHeight="1">
      <c r="B23" s="18" t="s">
        <v>16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</row>
    <row r="24" spans="2:36" ht="18.75" customHeight="1">
      <c r="B24" s="89" t="s">
        <v>69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</row>
    <row r="25" spans="2:36" ht="18.75" customHeight="1">
      <c r="B25" s="18"/>
      <c r="C25" s="164"/>
      <c r="D25" s="164"/>
      <c r="E25" s="164"/>
      <c r="F25" s="164"/>
      <c r="G25" s="164"/>
      <c r="H25" s="164"/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4"/>
      <c r="V25" s="164"/>
      <c r="W25" s="164"/>
      <c r="X25" s="164"/>
      <c r="Y25" s="164"/>
      <c r="Z25" s="164"/>
      <c r="AA25" s="164"/>
      <c r="AB25" s="164"/>
      <c r="AC25" s="164"/>
      <c r="AD25" s="164"/>
      <c r="AE25" s="164"/>
      <c r="AF25" s="164"/>
      <c r="AG25" s="164"/>
      <c r="AH25" s="164"/>
      <c r="AI25" s="164"/>
      <c r="AJ25" s="164"/>
    </row>
    <row r="26" spans="2:36" s="10" customFormat="1" ht="18.75" customHeight="1">
      <c r="B26" s="151" t="s">
        <v>13</v>
      </c>
      <c r="C26" s="161">
        <f>SUMIF(C27:C30,"&lt;1E+307")</f>
        <v>0</v>
      </c>
      <c r="D26" s="161">
        <f t="shared" ref="D26:AI26" si="10">SUMIF(D27:D30,"&lt;1E+307")</f>
        <v>0</v>
      </c>
      <c r="E26" s="161">
        <f t="shared" si="10"/>
        <v>0</v>
      </c>
      <c r="F26" s="161">
        <f t="shared" si="10"/>
        <v>0</v>
      </c>
      <c r="G26" s="161">
        <f t="shared" si="10"/>
        <v>0</v>
      </c>
      <c r="H26" s="161">
        <f t="shared" si="10"/>
        <v>0</v>
      </c>
      <c r="I26" s="161">
        <f t="shared" si="10"/>
        <v>0</v>
      </c>
      <c r="J26" s="161">
        <f t="shared" si="10"/>
        <v>0</v>
      </c>
      <c r="K26" s="161">
        <f t="shared" si="10"/>
        <v>0</v>
      </c>
      <c r="L26" s="161">
        <f t="shared" si="10"/>
        <v>0</v>
      </c>
      <c r="M26" s="161">
        <f t="shared" si="10"/>
        <v>0</v>
      </c>
      <c r="N26" s="161">
        <f t="shared" si="10"/>
        <v>0</v>
      </c>
      <c r="O26" s="161">
        <f t="shared" si="10"/>
        <v>0</v>
      </c>
      <c r="P26" s="161">
        <f t="shared" si="10"/>
        <v>0</v>
      </c>
      <c r="Q26" s="161">
        <f t="shared" si="10"/>
        <v>0</v>
      </c>
      <c r="R26" s="161">
        <f t="shared" si="10"/>
        <v>0</v>
      </c>
      <c r="S26" s="161">
        <f t="shared" si="10"/>
        <v>0</v>
      </c>
      <c r="T26" s="161">
        <f t="shared" si="10"/>
        <v>0</v>
      </c>
      <c r="U26" s="161">
        <f t="shared" si="10"/>
        <v>0</v>
      </c>
      <c r="V26" s="161">
        <f t="shared" si="10"/>
        <v>0</v>
      </c>
      <c r="W26" s="161">
        <f t="shared" si="10"/>
        <v>0</v>
      </c>
      <c r="X26" s="161">
        <f t="shared" si="10"/>
        <v>0</v>
      </c>
      <c r="Y26" s="161">
        <f t="shared" si="10"/>
        <v>0</v>
      </c>
      <c r="Z26" s="161">
        <f t="shared" si="10"/>
        <v>0</v>
      </c>
      <c r="AA26" s="161">
        <f t="shared" si="10"/>
        <v>0</v>
      </c>
      <c r="AB26" s="161">
        <f t="shared" si="10"/>
        <v>0</v>
      </c>
      <c r="AC26" s="161">
        <f t="shared" si="10"/>
        <v>0</v>
      </c>
      <c r="AD26" s="161">
        <f t="shared" si="10"/>
        <v>0</v>
      </c>
      <c r="AE26" s="161">
        <f t="shared" si="10"/>
        <v>0</v>
      </c>
      <c r="AF26" s="161">
        <f t="shared" si="10"/>
        <v>0</v>
      </c>
      <c r="AG26" s="161">
        <f t="shared" si="10"/>
        <v>0</v>
      </c>
      <c r="AH26" s="161">
        <f t="shared" si="10"/>
        <v>0</v>
      </c>
      <c r="AI26" s="161">
        <f t="shared" si="10"/>
        <v>0</v>
      </c>
      <c r="AJ26" s="161">
        <f t="shared" ref="AJ26" si="11">SUMIF(AJ27:AJ30,"&lt;1E+307")</f>
        <v>0</v>
      </c>
    </row>
    <row r="27" spans="2:36" ht="18.75" customHeight="1">
      <c r="B27" s="18" t="s">
        <v>3</v>
      </c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</row>
    <row r="28" spans="2:36" ht="18.75" customHeight="1">
      <c r="B28" s="89" t="s">
        <v>4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</row>
    <row r="29" spans="2:36" ht="18.75" customHeight="1">
      <c r="B29" s="18" t="s">
        <v>5</v>
      </c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</row>
    <row r="30" spans="2:36" ht="18.75" customHeight="1">
      <c r="B30" s="89" t="s">
        <v>6</v>
      </c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</row>
    <row r="31" spans="2:36" ht="18.75" customHeight="1">
      <c r="B31" s="18"/>
      <c r="C31" s="164"/>
      <c r="D31" s="164"/>
      <c r="E31" s="164"/>
      <c r="F31" s="164"/>
      <c r="G31" s="164"/>
      <c r="H31" s="164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</row>
    <row r="32" spans="2:36" s="10" customFormat="1" ht="18.75" customHeight="1">
      <c r="B32" s="151" t="s">
        <v>14</v>
      </c>
      <c r="C32" s="161">
        <f>SUMIF(C33:C40,"&lt;1E+307")</f>
        <v>0</v>
      </c>
      <c r="D32" s="161">
        <f t="shared" ref="D32:AI32" si="12">SUMIF(D33:D40,"&lt;1E+307")</f>
        <v>0</v>
      </c>
      <c r="E32" s="161">
        <f t="shared" si="12"/>
        <v>0</v>
      </c>
      <c r="F32" s="161">
        <f t="shared" si="12"/>
        <v>0</v>
      </c>
      <c r="G32" s="161">
        <f t="shared" si="12"/>
        <v>0</v>
      </c>
      <c r="H32" s="161">
        <f t="shared" si="12"/>
        <v>0</v>
      </c>
      <c r="I32" s="161">
        <f t="shared" si="12"/>
        <v>0</v>
      </c>
      <c r="J32" s="161">
        <f t="shared" si="12"/>
        <v>0</v>
      </c>
      <c r="K32" s="161">
        <f t="shared" si="12"/>
        <v>0</v>
      </c>
      <c r="L32" s="161">
        <f t="shared" si="12"/>
        <v>0</v>
      </c>
      <c r="M32" s="161">
        <f t="shared" si="12"/>
        <v>0</v>
      </c>
      <c r="N32" s="161">
        <f t="shared" si="12"/>
        <v>0</v>
      </c>
      <c r="O32" s="161">
        <f t="shared" si="12"/>
        <v>0</v>
      </c>
      <c r="P32" s="161">
        <f t="shared" si="12"/>
        <v>0</v>
      </c>
      <c r="Q32" s="161">
        <f t="shared" si="12"/>
        <v>0</v>
      </c>
      <c r="R32" s="161">
        <f t="shared" si="12"/>
        <v>0</v>
      </c>
      <c r="S32" s="161">
        <f t="shared" si="12"/>
        <v>0</v>
      </c>
      <c r="T32" s="161">
        <f t="shared" si="12"/>
        <v>0</v>
      </c>
      <c r="U32" s="161">
        <f t="shared" si="12"/>
        <v>0</v>
      </c>
      <c r="V32" s="161">
        <f t="shared" si="12"/>
        <v>0</v>
      </c>
      <c r="W32" s="161">
        <f t="shared" si="12"/>
        <v>0</v>
      </c>
      <c r="X32" s="161">
        <f t="shared" si="12"/>
        <v>0</v>
      </c>
      <c r="Y32" s="161">
        <f t="shared" si="12"/>
        <v>0</v>
      </c>
      <c r="Z32" s="161">
        <f t="shared" si="12"/>
        <v>0</v>
      </c>
      <c r="AA32" s="161">
        <f t="shared" si="12"/>
        <v>0</v>
      </c>
      <c r="AB32" s="161">
        <f t="shared" si="12"/>
        <v>0</v>
      </c>
      <c r="AC32" s="161">
        <f t="shared" si="12"/>
        <v>0</v>
      </c>
      <c r="AD32" s="161">
        <f t="shared" si="12"/>
        <v>0</v>
      </c>
      <c r="AE32" s="161">
        <f t="shared" si="12"/>
        <v>0</v>
      </c>
      <c r="AF32" s="161">
        <f t="shared" si="12"/>
        <v>0</v>
      </c>
      <c r="AG32" s="161">
        <f t="shared" si="12"/>
        <v>0</v>
      </c>
      <c r="AH32" s="161">
        <f t="shared" si="12"/>
        <v>0</v>
      </c>
      <c r="AI32" s="161">
        <f t="shared" si="12"/>
        <v>0</v>
      </c>
      <c r="AJ32" s="161">
        <f t="shared" ref="AJ32" si="13">SUMIF(AJ33:AJ40,"&lt;1E+307")</f>
        <v>0</v>
      </c>
    </row>
    <row r="33" spans="2:36" ht="18.75" customHeight="1">
      <c r="B33" s="18" t="s">
        <v>17</v>
      </c>
      <c r="C33" s="164"/>
      <c r="D33" s="164"/>
      <c r="E33" s="164"/>
      <c r="F33" s="164"/>
      <c r="G33" s="164"/>
      <c r="H33" s="164"/>
      <c r="I33" s="164"/>
      <c r="J33" s="164"/>
      <c r="K33" s="164"/>
      <c r="L33" s="164"/>
      <c r="M33" s="164"/>
      <c r="N33" s="164"/>
      <c r="O33" s="164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164"/>
      <c r="AB33" s="164"/>
      <c r="AC33" s="164"/>
      <c r="AD33" s="164"/>
      <c r="AE33" s="164"/>
      <c r="AF33" s="164"/>
      <c r="AG33" s="164"/>
      <c r="AH33" s="164"/>
      <c r="AI33" s="164"/>
      <c r="AJ33" s="164"/>
    </row>
    <row r="34" spans="2:36" ht="18.75" customHeight="1">
      <c r="B34" s="89" t="s">
        <v>28</v>
      </c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</row>
    <row r="35" spans="2:36" ht="18.75" customHeight="1">
      <c r="B35" s="18" t="s">
        <v>29</v>
      </c>
      <c r="C35" s="164"/>
      <c r="D35" s="164"/>
      <c r="E35" s="164"/>
      <c r="F35" s="164"/>
      <c r="G35" s="164"/>
      <c r="H35" s="164"/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</row>
    <row r="36" spans="2:36" ht="18.75" customHeight="1">
      <c r="B36" s="89" t="s">
        <v>30</v>
      </c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</row>
    <row r="37" spans="2:36" ht="18.75" customHeight="1">
      <c r="B37" s="18" t="s">
        <v>31</v>
      </c>
      <c r="C37" s="164"/>
      <c r="D37" s="164"/>
      <c r="E37" s="164"/>
      <c r="F37" s="164"/>
      <c r="G37" s="164"/>
      <c r="H37" s="164"/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164"/>
      <c r="AB37" s="164"/>
      <c r="AC37" s="164"/>
      <c r="AD37" s="164"/>
      <c r="AE37" s="164"/>
      <c r="AF37" s="164"/>
      <c r="AG37" s="164"/>
      <c r="AH37" s="164"/>
      <c r="AI37" s="164"/>
      <c r="AJ37" s="164"/>
    </row>
    <row r="38" spans="2:36" ht="18.75" customHeight="1">
      <c r="B38" s="89" t="s">
        <v>32</v>
      </c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</row>
    <row r="39" spans="2:36" ht="18.75" customHeight="1">
      <c r="B39" s="18" t="s">
        <v>33</v>
      </c>
      <c r="C39" s="164"/>
      <c r="D39" s="164"/>
      <c r="E39" s="164"/>
      <c r="F39" s="164"/>
      <c r="G39" s="164"/>
      <c r="H39" s="164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164"/>
      <c r="AB39" s="164"/>
      <c r="AC39" s="164"/>
      <c r="AD39" s="164"/>
      <c r="AE39" s="164"/>
      <c r="AF39" s="164"/>
      <c r="AG39" s="164"/>
      <c r="AH39" s="164"/>
      <c r="AI39" s="164"/>
      <c r="AJ39" s="164"/>
    </row>
    <row r="40" spans="2:36" ht="18.75" customHeight="1">
      <c r="B40" s="89" t="s">
        <v>34</v>
      </c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</row>
    <row r="41" spans="2:36" ht="18.75" customHeight="1">
      <c r="B41" s="18"/>
      <c r="C41" s="164"/>
      <c r="D41" s="164"/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</row>
    <row r="42" spans="2:36" s="10" customFormat="1" ht="18.75" customHeight="1">
      <c r="B42" s="151" t="s">
        <v>15</v>
      </c>
      <c r="C42" s="161">
        <f>SUMIF(C43:C46,"&lt;1E+307")</f>
        <v>0</v>
      </c>
      <c r="D42" s="161">
        <f t="shared" ref="D42:AI42" si="14">SUMIF(D43:D46,"&lt;1E+307")</f>
        <v>0</v>
      </c>
      <c r="E42" s="161">
        <f t="shared" si="14"/>
        <v>0</v>
      </c>
      <c r="F42" s="161">
        <f t="shared" si="14"/>
        <v>0</v>
      </c>
      <c r="G42" s="161">
        <f t="shared" si="14"/>
        <v>0</v>
      </c>
      <c r="H42" s="161">
        <f t="shared" si="14"/>
        <v>0</v>
      </c>
      <c r="I42" s="161">
        <f t="shared" si="14"/>
        <v>0</v>
      </c>
      <c r="J42" s="161">
        <f t="shared" si="14"/>
        <v>0</v>
      </c>
      <c r="K42" s="161">
        <f t="shared" si="14"/>
        <v>0</v>
      </c>
      <c r="L42" s="161">
        <f t="shared" si="14"/>
        <v>0</v>
      </c>
      <c r="M42" s="161">
        <f t="shared" si="14"/>
        <v>0</v>
      </c>
      <c r="N42" s="161">
        <f t="shared" si="14"/>
        <v>0</v>
      </c>
      <c r="O42" s="161">
        <f t="shared" si="14"/>
        <v>0</v>
      </c>
      <c r="P42" s="161">
        <f t="shared" si="14"/>
        <v>0</v>
      </c>
      <c r="Q42" s="161">
        <f t="shared" si="14"/>
        <v>0</v>
      </c>
      <c r="R42" s="161">
        <f t="shared" si="14"/>
        <v>0</v>
      </c>
      <c r="S42" s="161">
        <f t="shared" si="14"/>
        <v>0</v>
      </c>
      <c r="T42" s="161">
        <f t="shared" si="14"/>
        <v>0</v>
      </c>
      <c r="U42" s="161">
        <f t="shared" si="14"/>
        <v>0</v>
      </c>
      <c r="V42" s="161">
        <f t="shared" si="14"/>
        <v>0</v>
      </c>
      <c r="W42" s="161">
        <f t="shared" si="14"/>
        <v>0</v>
      </c>
      <c r="X42" s="161">
        <f t="shared" si="14"/>
        <v>0</v>
      </c>
      <c r="Y42" s="161">
        <f t="shared" si="14"/>
        <v>0</v>
      </c>
      <c r="Z42" s="161">
        <f t="shared" si="14"/>
        <v>0</v>
      </c>
      <c r="AA42" s="161">
        <f t="shared" si="14"/>
        <v>0</v>
      </c>
      <c r="AB42" s="161">
        <f t="shared" si="14"/>
        <v>0</v>
      </c>
      <c r="AC42" s="161">
        <f t="shared" si="14"/>
        <v>0</v>
      </c>
      <c r="AD42" s="161">
        <f t="shared" si="14"/>
        <v>0</v>
      </c>
      <c r="AE42" s="161">
        <f t="shared" si="14"/>
        <v>0</v>
      </c>
      <c r="AF42" s="161">
        <f t="shared" si="14"/>
        <v>0</v>
      </c>
      <c r="AG42" s="161">
        <f t="shared" si="14"/>
        <v>0</v>
      </c>
      <c r="AH42" s="161">
        <f t="shared" si="14"/>
        <v>0</v>
      </c>
      <c r="AI42" s="161">
        <f t="shared" si="14"/>
        <v>0</v>
      </c>
      <c r="AJ42" s="161">
        <f t="shared" ref="AJ42" si="15">SUMIF(AJ43:AJ46,"&lt;1E+307")</f>
        <v>0</v>
      </c>
    </row>
    <row r="43" spans="2:36" ht="18.75" customHeight="1">
      <c r="B43" s="18" t="s">
        <v>18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64"/>
      <c r="AE43" s="164"/>
      <c r="AF43" s="164"/>
      <c r="AG43" s="164"/>
      <c r="AH43" s="164"/>
      <c r="AI43" s="164"/>
      <c r="AJ43" s="164"/>
    </row>
    <row r="44" spans="2:36" ht="18.75" customHeight="1">
      <c r="B44" s="89" t="s">
        <v>70</v>
      </c>
      <c r="C44" s="163"/>
      <c r="D44" s="163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</row>
    <row r="45" spans="2:36" ht="18.75" customHeight="1">
      <c r="B45" s="18" t="s">
        <v>19</v>
      </c>
      <c r="C45" s="164"/>
      <c r="D45" s="164"/>
      <c r="E45" s="164"/>
      <c r="F45" s="164"/>
      <c r="G45" s="164"/>
      <c r="H45" s="164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4"/>
      <c r="AI45" s="164"/>
      <c r="AJ45" s="164"/>
    </row>
    <row r="46" spans="2:36" ht="18.75" customHeight="1">
      <c r="B46" s="89" t="s">
        <v>27</v>
      </c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</row>
    <row r="47" spans="2:36" ht="18.75" customHeight="1">
      <c r="B47" s="18"/>
      <c r="C47" s="164"/>
      <c r="D47" s="164"/>
      <c r="E47" s="164"/>
      <c r="F47" s="164"/>
      <c r="G47" s="164"/>
      <c r="H47" s="164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</row>
    <row r="48" spans="2:36" s="10" customFormat="1" ht="18.75" customHeight="1">
      <c r="B48" s="151" t="s">
        <v>122</v>
      </c>
      <c r="C48" s="161">
        <f>SUMIF(C49:C54,"&lt;1E+307")</f>
        <v>0</v>
      </c>
      <c r="D48" s="161">
        <f t="shared" ref="D48:AI48" si="16">SUMIF(D49:D54,"&lt;1E+307")</f>
        <v>0</v>
      </c>
      <c r="E48" s="161">
        <f t="shared" si="16"/>
        <v>0</v>
      </c>
      <c r="F48" s="161">
        <f t="shared" si="16"/>
        <v>0</v>
      </c>
      <c r="G48" s="161">
        <f t="shared" si="16"/>
        <v>0</v>
      </c>
      <c r="H48" s="161">
        <f t="shared" si="16"/>
        <v>0</v>
      </c>
      <c r="I48" s="161">
        <f t="shared" si="16"/>
        <v>0</v>
      </c>
      <c r="J48" s="161">
        <f t="shared" si="16"/>
        <v>0</v>
      </c>
      <c r="K48" s="161">
        <f t="shared" si="16"/>
        <v>0</v>
      </c>
      <c r="L48" s="161">
        <f t="shared" si="16"/>
        <v>0</v>
      </c>
      <c r="M48" s="161">
        <f t="shared" si="16"/>
        <v>0</v>
      </c>
      <c r="N48" s="161">
        <f t="shared" si="16"/>
        <v>0</v>
      </c>
      <c r="O48" s="161">
        <f t="shared" si="16"/>
        <v>0</v>
      </c>
      <c r="P48" s="161">
        <f t="shared" si="16"/>
        <v>0</v>
      </c>
      <c r="Q48" s="161">
        <f t="shared" si="16"/>
        <v>0</v>
      </c>
      <c r="R48" s="161">
        <f t="shared" si="16"/>
        <v>0</v>
      </c>
      <c r="S48" s="161">
        <f t="shared" si="16"/>
        <v>0</v>
      </c>
      <c r="T48" s="161">
        <f t="shared" si="16"/>
        <v>0</v>
      </c>
      <c r="U48" s="161">
        <f t="shared" si="16"/>
        <v>0</v>
      </c>
      <c r="V48" s="161">
        <f t="shared" si="16"/>
        <v>0</v>
      </c>
      <c r="W48" s="161">
        <f t="shared" si="16"/>
        <v>0</v>
      </c>
      <c r="X48" s="161">
        <f t="shared" si="16"/>
        <v>0</v>
      </c>
      <c r="Y48" s="161">
        <f t="shared" si="16"/>
        <v>0</v>
      </c>
      <c r="Z48" s="161">
        <f t="shared" si="16"/>
        <v>0</v>
      </c>
      <c r="AA48" s="161">
        <f t="shared" si="16"/>
        <v>0</v>
      </c>
      <c r="AB48" s="161">
        <f t="shared" si="16"/>
        <v>0</v>
      </c>
      <c r="AC48" s="161">
        <f t="shared" si="16"/>
        <v>0</v>
      </c>
      <c r="AD48" s="161">
        <f t="shared" si="16"/>
        <v>0</v>
      </c>
      <c r="AE48" s="161">
        <f t="shared" si="16"/>
        <v>0</v>
      </c>
      <c r="AF48" s="161">
        <f t="shared" si="16"/>
        <v>0</v>
      </c>
      <c r="AG48" s="161">
        <f t="shared" si="16"/>
        <v>0</v>
      </c>
      <c r="AH48" s="161">
        <f t="shared" si="16"/>
        <v>0</v>
      </c>
      <c r="AI48" s="161">
        <f t="shared" si="16"/>
        <v>0</v>
      </c>
      <c r="AJ48" s="161">
        <f t="shared" ref="AJ48" si="17">SUMIF(AJ49:AJ54,"&lt;1E+307")</f>
        <v>0</v>
      </c>
    </row>
    <row r="49" spans="2:36" ht="18.75" customHeight="1">
      <c r="B49" s="18" t="s">
        <v>123</v>
      </c>
      <c r="C49" s="164"/>
      <c r="D49" s="164"/>
      <c r="E49" s="164"/>
      <c r="F49" s="164"/>
      <c r="G49" s="164"/>
      <c r="H49" s="164"/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</row>
    <row r="50" spans="2:36" ht="18.75" customHeight="1">
      <c r="B50" s="89" t="s">
        <v>124</v>
      </c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  <c r="S50" s="163"/>
      <c r="T50" s="163"/>
      <c r="U50" s="163"/>
      <c r="V50" s="163"/>
      <c r="W50" s="163"/>
      <c r="X50" s="163"/>
      <c r="Y50" s="163"/>
      <c r="Z50" s="163"/>
      <c r="AA50" s="163"/>
      <c r="AB50" s="163"/>
      <c r="AC50" s="163"/>
      <c r="AD50" s="163"/>
      <c r="AE50" s="163"/>
      <c r="AF50" s="163"/>
      <c r="AG50" s="163"/>
      <c r="AH50" s="163"/>
      <c r="AI50" s="163"/>
      <c r="AJ50" s="163"/>
    </row>
    <row r="51" spans="2:36" ht="18.75" customHeight="1">
      <c r="B51" s="18" t="s">
        <v>127</v>
      </c>
      <c r="C51" s="164"/>
      <c r="D51" s="164"/>
      <c r="E51" s="164"/>
      <c r="F51" s="164"/>
      <c r="G51" s="164"/>
      <c r="H51" s="164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</row>
    <row r="52" spans="2:36" ht="18.75" customHeight="1">
      <c r="B52" s="89" t="s">
        <v>128</v>
      </c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</row>
    <row r="53" spans="2:36" ht="18.75" customHeight="1">
      <c r="B53" s="18" t="s">
        <v>129</v>
      </c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</row>
    <row r="54" spans="2:36" ht="18.75" customHeight="1">
      <c r="B54" s="89" t="s">
        <v>125</v>
      </c>
      <c r="C54" s="163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3"/>
      <c r="AH54" s="163"/>
      <c r="AI54" s="163"/>
      <c r="AJ54" s="163"/>
    </row>
    <row r="55" spans="2:36" ht="19.5" customHeight="1">
      <c r="B55" s="152"/>
    </row>
  </sheetData>
  <pageMargins left="0.70866141732283472" right="0.70866141732283472" top="0.78740157480314965" bottom="0.78740157480314965" header="1.1811023622047245" footer="1.1811023622047245"/>
  <pageSetup paperSize="9" scale="19" orientation="portrait" r:id="rId1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85F28-BC90-43FB-BD1D-6ED452D6437D}">
  <sheetPr>
    <tabColor theme="6" tint="0.79998168889431442"/>
  </sheetPr>
  <dimension ref="A1:AS18"/>
  <sheetViews>
    <sheetView showGridLines="0" zoomScale="80" zoomScaleNormal="80" zoomScalePageLayoutView="150" workbookViewId="0">
      <pane xSplit="3" ySplit="9" topLeftCell="AB10" activePane="bottomRight" state="frozenSplit"/>
      <selection activeCell="B1" sqref="B1"/>
      <selection pane="topRight" activeCell="B1" sqref="B1"/>
      <selection pane="bottomLeft" activeCell="B1" sqref="B1"/>
      <selection pane="bottomRight" activeCell="AI9" sqref="AI9"/>
    </sheetView>
  </sheetViews>
  <sheetFormatPr baseColWidth="10" defaultColWidth="11.42578125" defaultRowHeight="15" outlineLevelCol="1"/>
  <cols>
    <col min="1" max="1" width="5.42578125" style="39" customWidth="1"/>
    <col min="2" max="2" width="45.28515625" style="39" customWidth="1"/>
    <col min="3" max="3" width="57.5703125" style="39" customWidth="1"/>
    <col min="4" max="18" width="16.7109375" style="39" hidden="1" customWidth="1" outlineLevel="1"/>
    <col min="19" max="19" width="16.7109375" style="39" hidden="1" customWidth="1" outlineLevel="1" collapsed="1"/>
    <col min="20" max="22" width="16.7109375" style="39" hidden="1" customWidth="1" outlineLevel="1"/>
    <col min="23" max="23" width="13" style="39" hidden="1" customWidth="1" outlineLevel="1"/>
    <col min="24" max="24" width="16.7109375" style="39" customWidth="1" collapsed="1"/>
    <col min="25" max="32" width="16.7109375" style="39" customWidth="1"/>
    <col min="33" max="36" width="16.85546875" style="39" customWidth="1"/>
    <col min="37" max="37" width="16.7109375" style="39" customWidth="1" outlineLevel="1"/>
    <col min="38" max="38" width="11" style="39" customWidth="1"/>
    <col min="39" max="40" width="16.7109375" style="39" hidden="1" customWidth="1" outlineLevel="1"/>
    <col min="41" max="41" width="16.7109375" style="39" customWidth="1" collapsed="1"/>
    <col min="42" max="42" width="13.42578125" style="39" customWidth="1"/>
    <col min="43" max="43" width="13.42578125" style="39" hidden="1" customWidth="1" outlineLevel="1"/>
    <col min="44" max="44" width="16.7109375" style="39" hidden="1" customWidth="1" outlineLevel="1"/>
    <col min="45" max="45" width="11.42578125" style="39" collapsed="1"/>
    <col min="46" max="16384" width="11.42578125" style="39"/>
  </cols>
  <sheetData>
    <row r="1" spans="1:44" ht="28.5" customHeight="1">
      <c r="B1" s="113" t="s">
        <v>54</v>
      </c>
      <c r="C1" s="115" t="s">
        <v>53</v>
      </c>
      <c r="D1" s="108"/>
      <c r="E1" s="109"/>
      <c r="F1" s="109"/>
      <c r="G1" s="109"/>
      <c r="H1" s="109"/>
      <c r="I1" s="110"/>
      <c r="J1" s="110"/>
      <c r="K1" s="110"/>
      <c r="AG1" s="67"/>
      <c r="AH1" s="67"/>
      <c r="AI1" s="67"/>
      <c r="AJ1" s="67"/>
      <c r="AL1" s="38"/>
    </row>
    <row r="2" spans="1:44" ht="28.5" customHeight="1">
      <c r="B2" s="113" t="s">
        <v>52</v>
      </c>
      <c r="C2" s="115" t="s">
        <v>121</v>
      </c>
      <c r="D2" s="108"/>
      <c r="E2" s="109"/>
      <c r="F2" s="109"/>
      <c r="G2" s="109"/>
      <c r="H2" s="109"/>
      <c r="I2" s="110"/>
      <c r="J2" s="110"/>
      <c r="K2" s="110"/>
      <c r="AG2" s="67"/>
      <c r="AH2" s="67"/>
      <c r="AI2" s="67"/>
      <c r="AJ2" s="67"/>
    </row>
    <row r="3" spans="1:44" ht="28.5" customHeight="1">
      <c r="B3" s="113" t="s">
        <v>51</v>
      </c>
      <c r="C3" s="98">
        <f ca="1">TODAY()</f>
        <v>45364</v>
      </c>
      <c r="D3" s="108"/>
      <c r="E3" s="109"/>
      <c r="F3" s="109"/>
      <c r="G3" s="109"/>
      <c r="H3" s="109"/>
      <c r="I3" s="110"/>
      <c r="J3" s="110"/>
      <c r="K3" s="110"/>
      <c r="AG3" s="68"/>
      <c r="AH3" s="68"/>
      <c r="AI3" s="68"/>
      <c r="AJ3" s="68"/>
    </row>
    <row r="4" spans="1:44" ht="54" customHeight="1">
      <c r="B4" s="113" t="s">
        <v>50</v>
      </c>
      <c r="C4" s="115" t="s">
        <v>153</v>
      </c>
      <c r="D4" s="108"/>
      <c r="E4" s="109"/>
      <c r="F4" s="109"/>
      <c r="G4" s="109"/>
      <c r="H4" s="109"/>
      <c r="I4" s="110"/>
      <c r="J4" s="110"/>
      <c r="K4" s="110"/>
    </row>
    <row r="5" spans="1:44" ht="28.5" customHeight="1">
      <c r="B5" s="113" t="s">
        <v>49</v>
      </c>
      <c r="C5" s="115" t="s">
        <v>62</v>
      </c>
      <c r="D5" s="108"/>
      <c r="E5" s="109"/>
      <c r="F5" s="109"/>
      <c r="G5" s="109"/>
      <c r="H5" s="109"/>
      <c r="I5" s="110"/>
      <c r="J5" s="110"/>
      <c r="K5" s="110"/>
    </row>
    <row r="6" spans="1:44" ht="28.5" customHeight="1">
      <c r="B6" s="114" t="s">
        <v>48</v>
      </c>
      <c r="C6" s="115" t="s">
        <v>47</v>
      </c>
      <c r="D6" s="111"/>
      <c r="E6" s="112"/>
      <c r="F6" s="112"/>
      <c r="G6" s="112"/>
      <c r="H6" s="112"/>
      <c r="I6" s="110"/>
      <c r="J6" s="110"/>
      <c r="K6" s="110"/>
      <c r="AG6" s="67"/>
      <c r="AH6" s="67"/>
      <c r="AI6" s="67"/>
      <c r="AJ6" s="67"/>
    </row>
    <row r="7" spans="1:44" ht="22.5" customHeight="1"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G7" s="69"/>
      <c r="AH7" s="69"/>
      <c r="AI7" s="69"/>
      <c r="AJ7" s="69"/>
      <c r="AL7" s="69"/>
      <c r="AM7" s="69"/>
      <c r="AN7" s="69"/>
      <c r="AO7" s="69"/>
      <c r="AP7" s="69"/>
      <c r="AQ7" s="69"/>
      <c r="AR7" s="69"/>
    </row>
    <row r="8" spans="1:44" ht="22.5" customHeight="1"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G8" s="67"/>
      <c r="AH8" s="67"/>
      <c r="AI8" s="67"/>
      <c r="AJ8" s="67"/>
      <c r="AL8" s="69"/>
      <c r="AM8" s="69"/>
      <c r="AN8" s="69"/>
      <c r="AO8" s="69"/>
      <c r="AP8" s="69"/>
      <c r="AQ8" s="69"/>
      <c r="AR8" s="69"/>
    </row>
    <row r="9" spans="1:44" ht="33.75" customHeight="1">
      <c r="B9" s="70" t="s">
        <v>72</v>
      </c>
      <c r="C9" s="70"/>
      <c r="D9" s="71">
        <v>1990</v>
      </c>
      <c r="E9" s="70">
        <v>1991</v>
      </c>
      <c r="F9" s="71">
        <v>1992</v>
      </c>
      <c r="G9" s="70">
        <v>1993</v>
      </c>
      <c r="H9" s="71">
        <v>1994</v>
      </c>
      <c r="I9" s="70">
        <v>1995</v>
      </c>
      <c r="J9" s="71">
        <v>1996</v>
      </c>
      <c r="K9" s="70">
        <v>1997</v>
      </c>
      <c r="L9" s="71">
        <v>1998</v>
      </c>
      <c r="M9" s="70">
        <v>1999</v>
      </c>
      <c r="N9" s="71">
        <v>2000</v>
      </c>
      <c r="O9" s="70">
        <v>2001</v>
      </c>
      <c r="P9" s="71">
        <v>2002</v>
      </c>
      <c r="Q9" s="70">
        <v>2003</v>
      </c>
      <c r="R9" s="71">
        <v>2004</v>
      </c>
      <c r="S9" s="70">
        <v>2005</v>
      </c>
      <c r="T9" s="71">
        <v>2006</v>
      </c>
      <c r="U9" s="70">
        <v>2007</v>
      </c>
      <c r="V9" s="71">
        <v>2008</v>
      </c>
      <c r="W9" s="70">
        <v>2009</v>
      </c>
      <c r="X9" s="71">
        <v>2010</v>
      </c>
      <c r="Y9" s="70">
        <v>2011</v>
      </c>
      <c r="Z9" s="71">
        <v>2012</v>
      </c>
      <c r="AA9" s="70">
        <v>2013</v>
      </c>
      <c r="AB9" s="71">
        <v>2014</v>
      </c>
      <c r="AC9" s="70">
        <v>2015</v>
      </c>
      <c r="AD9" s="71">
        <v>2016</v>
      </c>
      <c r="AE9" s="70">
        <v>2017</v>
      </c>
      <c r="AF9" s="71">
        <v>2018</v>
      </c>
      <c r="AG9" s="71">
        <v>2019</v>
      </c>
      <c r="AH9" s="71">
        <v>2020</v>
      </c>
      <c r="AI9" s="71">
        <v>2021</v>
      </c>
      <c r="AJ9" s="71">
        <v>2022</v>
      </c>
      <c r="AK9" s="71" t="s">
        <v>145</v>
      </c>
      <c r="AL9" s="71"/>
      <c r="AM9" s="71" t="s">
        <v>96</v>
      </c>
      <c r="AN9" s="71" t="s">
        <v>64</v>
      </c>
      <c r="AO9" s="71"/>
      <c r="AP9" s="71" t="s">
        <v>97</v>
      </c>
      <c r="AQ9" s="71"/>
      <c r="AR9" s="71" t="s">
        <v>73</v>
      </c>
    </row>
    <row r="10" spans="1:44" ht="18.75" customHeight="1">
      <c r="A10" s="193"/>
      <c r="B10" s="102" t="s">
        <v>39</v>
      </c>
      <c r="C10" s="72"/>
      <c r="D10" s="73">
        <f>THG!C9/1000</f>
        <v>474.77220429760229</v>
      </c>
      <c r="E10" s="73">
        <f>THG!D9/1000</f>
        <v>459.94485786209651</v>
      </c>
      <c r="F10" s="73">
        <f>THG!E9/1000</f>
        <v>435.67500832891233</v>
      </c>
      <c r="G10" s="73">
        <f>THG!F9/1000</f>
        <v>425.92488835433448</v>
      </c>
      <c r="H10" s="73">
        <f>THG!G9/1000</f>
        <v>420.01432188879863</v>
      </c>
      <c r="I10" s="73">
        <f>THG!H9/1000</f>
        <v>406.93598222096347</v>
      </c>
      <c r="J10" s="73">
        <f>THG!I9/1000</f>
        <v>412.8720370209931</v>
      </c>
      <c r="K10" s="73">
        <f>THG!J9/1000</f>
        <v>391.00900717464316</v>
      </c>
      <c r="L10" s="73">
        <f>THG!K9/1000</f>
        <v>390.95946891286832</v>
      </c>
      <c r="M10" s="73">
        <f>THG!L9/1000</f>
        <v>379.98786227903963</v>
      </c>
      <c r="N10" s="73">
        <f>THG!M9/1000</f>
        <v>390.8436777012223</v>
      </c>
      <c r="O10" s="73">
        <f>THG!N9/1000</f>
        <v>400.84131578837372</v>
      </c>
      <c r="P10" s="73">
        <f>THG!O9/1000</f>
        <v>400.95639254076838</v>
      </c>
      <c r="Q10" s="73">
        <f>THG!P9/1000</f>
        <v>415.67334324863907</v>
      </c>
      <c r="R10" s="73">
        <f>THG!Q9/1000</f>
        <v>410.41393532674601</v>
      </c>
      <c r="S10" s="73">
        <f>THG!R9/1000</f>
        <v>401.13306679755863</v>
      </c>
      <c r="T10" s="73">
        <f>THG!S9/1000</f>
        <v>401.93397514699979</v>
      </c>
      <c r="U10" s="73">
        <f>THG!T9/1000</f>
        <v>404.86670431656813</v>
      </c>
      <c r="V10" s="73">
        <f>THG!U9/1000</f>
        <v>386.26493549749483</v>
      </c>
      <c r="W10" s="73">
        <f>THG!V9/1000</f>
        <v>360.21068139936096</v>
      </c>
      <c r="X10" s="73">
        <f>THG!W9/1000</f>
        <v>371.26498191710624</v>
      </c>
      <c r="Y10" s="73">
        <f>THG!X9/1000</f>
        <v>366.50255547433602</v>
      </c>
      <c r="Z10" s="73">
        <f>THG!Y9/1000</f>
        <v>378.47574244147756</v>
      </c>
      <c r="AA10" s="73">
        <f>THG!Z9/1000</f>
        <v>382.23237582395615</v>
      </c>
      <c r="AB10" s="73">
        <f>THG!AA9/1000</f>
        <v>361.46021790185375</v>
      </c>
      <c r="AC10" s="73">
        <f>THG!AB9/1000</f>
        <v>349.25954881792507</v>
      </c>
      <c r="AD10" s="73">
        <f>THG!AC9/1000</f>
        <v>344.40716458016357</v>
      </c>
      <c r="AE10" s="73">
        <f>THG!AD9/1000</f>
        <v>324.59928341566319</v>
      </c>
      <c r="AF10" s="73">
        <f>THG!AE9/1000</f>
        <v>310.47016408489753</v>
      </c>
      <c r="AG10" s="73">
        <f>THG!AF9/1000</f>
        <v>257.89191174551746</v>
      </c>
      <c r="AH10" s="73">
        <f>THG!AG9/1000</f>
        <v>218.68542551348236</v>
      </c>
      <c r="AI10" s="73">
        <f>THG!AH9/1000</f>
        <v>246.01807531847584</v>
      </c>
      <c r="AJ10" s="73">
        <f>THG!AI9/1000</f>
        <v>257.17908730201214</v>
      </c>
      <c r="AK10" s="73">
        <f>THG!AJ9/1000</f>
        <v>205.42393452074822</v>
      </c>
      <c r="AL10" s="73"/>
      <c r="AM10" s="73">
        <v>280</v>
      </c>
      <c r="AN10" s="73"/>
      <c r="AO10" s="73"/>
      <c r="AP10" s="137">
        <v>108</v>
      </c>
      <c r="AQ10" s="73"/>
      <c r="AR10" s="73"/>
    </row>
    <row r="11" spans="1:44" ht="18.75" customHeight="1">
      <c r="A11" s="193"/>
      <c r="B11" s="103" t="s">
        <v>40</v>
      </c>
      <c r="C11" s="74"/>
      <c r="D11" s="75">
        <f>THG!C14/1000</f>
        <v>277.7581737819724</v>
      </c>
      <c r="E11" s="75">
        <f>THG!D14/1000</f>
        <v>252.37516954351341</v>
      </c>
      <c r="F11" s="75">
        <f>THG!E14/1000</f>
        <v>241.05925493739932</v>
      </c>
      <c r="G11" s="75">
        <f>THG!F14/1000</f>
        <v>231.33786636549422</v>
      </c>
      <c r="H11" s="75">
        <f>THG!G14/1000</f>
        <v>234.89575011403397</v>
      </c>
      <c r="I11" s="75">
        <f>THG!H14/1000</f>
        <v>236.79506309478873</v>
      </c>
      <c r="J11" s="75">
        <f>THG!I14/1000</f>
        <v>225.57877020300779</v>
      </c>
      <c r="K11" s="75">
        <f>THG!J14/1000</f>
        <v>230.13704638192803</v>
      </c>
      <c r="L11" s="75">
        <f>THG!K14/1000</f>
        <v>213.14477702527748</v>
      </c>
      <c r="M11" s="75">
        <f>THG!L14/1000</f>
        <v>203.03212815949357</v>
      </c>
      <c r="N11" s="75">
        <f>THG!M14/1000</f>
        <v>202.59808764985593</v>
      </c>
      <c r="O11" s="75">
        <f>THG!N14/1000</f>
        <v>191.97600543870442</v>
      </c>
      <c r="P11" s="75">
        <f>THG!O14/1000</f>
        <v>189.73552205205425</v>
      </c>
      <c r="Q11" s="75">
        <f>THG!P14/1000</f>
        <v>190.35893582223719</v>
      </c>
      <c r="R11" s="75">
        <f>THG!Q14/1000</f>
        <v>190.22147201926097</v>
      </c>
      <c r="S11" s="75">
        <f>THG!R14/1000</f>
        <v>187.72920886333165</v>
      </c>
      <c r="T11" s="75">
        <f>THG!S14/1000</f>
        <v>192.03166295333517</v>
      </c>
      <c r="U11" s="75">
        <f>THG!T14/1000</f>
        <v>200.08969642406061</v>
      </c>
      <c r="V11" s="75">
        <f>THG!U14/1000</f>
        <v>197.16168082380679</v>
      </c>
      <c r="W11" s="75">
        <f>THG!V14/1000</f>
        <v>171.47640857256084</v>
      </c>
      <c r="X11" s="75">
        <f>THG!W14/1000</f>
        <v>185.2681402580109</v>
      </c>
      <c r="Y11" s="75">
        <f>THG!X14/1000</f>
        <v>183.20989578026479</v>
      </c>
      <c r="Z11" s="75">
        <f>THG!Y14/1000</f>
        <v>178.06639683773511</v>
      </c>
      <c r="AA11" s="75">
        <f>THG!Z14/1000</f>
        <v>178.30820067735647</v>
      </c>
      <c r="AB11" s="75">
        <f>THG!AA14/1000</f>
        <v>177.34736893333542</v>
      </c>
      <c r="AC11" s="75">
        <f>THG!AB14/1000</f>
        <v>184.92413095053968</v>
      </c>
      <c r="AD11" s="75">
        <f>THG!AC14/1000</f>
        <v>188.60236907126583</v>
      </c>
      <c r="AE11" s="75">
        <f>THG!AD14/1000</f>
        <v>194.29308995749543</v>
      </c>
      <c r="AF11" s="75">
        <f>THG!AE14/1000</f>
        <v>186.47139915383971</v>
      </c>
      <c r="AG11" s="75">
        <f>THG!AF14/1000</f>
        <v>180.75977840321625</v>
      </c>
      <c r="AH11" s="75">
        <f>THG!AG14/1000</f>
        <v>173.99442267453142</v>
      </c>
      <c r="AI11" s="75">
        <f>THG!AH14/1000</f>
        <v>181.60042697293278</v>
      </c>
      <c r="AJ11" s="75">
        <f>THG!AI14/1000</f>
        <v>167.86454749595785</v>
      </c>
      <c r="AK11" s="75">
        <f>THG!AJ14/1000</f>
        <v>154.96955459585607</v>
      </c>
      <c r="AL11" s="75"/>
      <c r="AM11" s="75">
        <v>186</v>
      </c>
      <c r="AN11" s="75"/>
      <c r="AO11" s="75"/>
      <c r="AP11" s="138">
        <v>118</v>
      </c>
      <c r="AQ11" s="75"/>
      <c r="AR11" s="75"/>
    </row>
    <row r="12" spans="1:44" ht="18.75" customHeight="1">
      <c r="A12" s="193"/>
      <c r="B12" s="102" t="s">
        <v>46</v>
      </c>
      <c r="C12" s="72"/>
      <c r="D12" s="73">
        <f>THG!C21/1000</f>
        <v>210.03839500964139</v>
      </c>
      <c r="E12" s="73">
        <f>THG!D21/1000</f>
        <v>208.4321084270872</v>
      </c>
      <c r="F12" s="73">
        <f>THG!E21/1000</f>
        <v>190.27592066639284</v>
      </c>
      <c r="G12" s="73">
        <f>THG!F21/1000</f>
        <v>197.00469390040362</v>
      </c>
      <c r="H12" s="73">
        <f>THG!G21/1000</f>
        <v>186.22336949533533</v>
      </c>
      <c r="I12" s="73">
        <f>THG!H21/1000</f>
        <v>187.71345158014984</v>
      </c>
      <c r="J12" s="73">
        <f>THG!I21/1000</f>
        <v>210.88676286370921</v>
      </c>
      <c r="K12" s="73">
        <f>THG!J21/1000</f>
        <v>197.6561344516158</v>
      </c>
      <c r="L12" s="73">
        <f>THG!K21/1000</f>
        <v>189.51181426999239</v>
      </c>
      <c r="M12" s="73">
        <f>THG!L21/1000</f>
        <v>172.83155363589105</v>
      </c>
      <c r="N12" s="73">
        <f>THG!M21/1000</f>
        <v>166.78954295803956</v>
      </c>
      <c r="O12" s="73">
        <f>THG!N21/1000</f>
        <v>187.07952214722181</v>
      </c>
      <c r="P12" s="73">
        <f>THG!O21/1000</f>
        <v>174.0808932375185</v>
      </c>
      <c r="Q12" s="73">
        <f>THG!P21/1000</f>
        <v>161.40337418174363</v>
      </c>
      <c r="R12" s="73">
        <f>THG!Q21/1000</f>
        <v>153.22372558321308</v>
      </c>
      <c r="S12" s="73">
        <f>THG!R21/1000</f>
        <v>157.33030331130297</v>
      </c>
      <c r="T12" s="73">
        <f>THG!S21/1000</f>
        <v>163.74670642706491</v>
      </c>
      <c r="U12" s="73">
        <f>THG!T21/1000</f>
        <v>122.0543391313773</v>
      </c>
      <c r="V12" s="73">
        <f>THG!U21/1000</f>
        <v>147.24919982231759</v>
      </c>
      <c r="W12" s="73">
        <f>THG!V21/1000</f>
        <v>137.17066475658808</v>
      </c>
      <c r="X12" s="73">
        <f>THG!W21/1000</f>
        <v>142.92851365286131</v>
      </c>
      <c r="Y12" s="73">
        <f>THG!X21/1000</f>
        <v>124.65843921430061</v>
      </c>
      <c r="Z12" s="73">
        <f>THG!Y21/1000</f>
        <v>130.37442588095729</v>
      </c>
      <c r="AA12" s="73">
        <f>THG!Z21/1000</f>
        <v>139.12219253354851</v>
      </c>
      <c r="AB12" s="73">
        <f>THG!AA21/1000</f>
        <v>120.30190849155996</v>
      </c>
      <c r="AC12" s="73">
        <f>THG!AB21/1000</f>
        <v>126.26455671364519</v>
      </c>
      <c r="AD12" s="73">
        <f>THG!AC21/1000</f>
        <v>121.55034033853188</v>
      </c>
      <c r="AE12" s="73">
        <f>THG!AD21/1000</f>
        <v>121.18388477130449</v>
      </c>
      <c r="AF12" s="73">
        <f>THG!AE21/1000</f>
        <v>116.16427495782935</v>
      </c>
      <c r="AG12" s="73">
        <f>THG!AF21/1000</f>
        <v>122.35737472159049</v>
      </c>
      <c r="AH12" s="73">
        <f>THG!AG21/1000</f>
        <v>122.55170518132397</v>
      </c>
      <c r="AI12" s="73">
        <f>THG!AH21/1000</f>
        <v>119.3546424065769</v>
      </c>
      <c r="AJ12" s="73">
        <f>THG!AI21/1000</f>
        <v>110.5435730421372</v>
      </c>
      <c r="AK12" s="73">
        <f>THG!AJ21/1000</f>
        <v>102.21906717936228</v>
      </c>
      <c r="AL12" s="73"/>
      <c r="AM12" s="73">
        <v>118</v>
      </c>
      <c r="AN12" s="73"/>
      <c r="AO12" s="73"/>
      <c r="AP12" s="137">
        <v>67</v>
      </c>
      <c r="AQ12" s="73"/>
      <c r="AR12" s="73"/>
    </row>
    <row r="13" spans="1:44" ht="18.75" customHeight="1">
      <c r="A13" s="193"/>
      <c r="B13" s="103" t="s">
        <v>41</v>
      </c>
      <c r="C13" s="74"/>
      <c r="D13" s="75">
        <f>THG!C26/1000</f>
        <v>163.35514684225294</v>
      </c>
      <c r="E13" s="75">
        <f>THG!D26/1000</f>
        <v>166.30302921980194</v>
      </c>
      <c r="F13" s="75">
        <f>THG!E26/1000</f>
        <v>172.16773152756792</v>
      </c>
      <c r="G13" s="75">
        <f>THG!F26/1000</f>
        <v>176.49277057747304</v>
      </c>
      <c r="H13" s="75">
        <f>THG!G26/1000</f>
        <v>172.46307414861329</v>
      </c>
      <c r="I13" s="75">
        <f>THG!H26/1000</f>
        <v>176.12231755180565</v>
      </c>
      <c r="J13" s="75">
        <f>THG!I26/1000</f>
        <v>175.70624113057727</v>
      </c>
      <c r="K13" s="75">
        <f>THG!J26/1000</f>
        <v>176.1207892159978</v>
      </c>
      <c r="L13" s="75">
        <f>THG!K26/1000</f>
        <v>179.39634589714115</v>
      </c>
      <c r="M13" s="75">
        <f>THG!L26/1000</f>
        <v>184.52948271860032</v>
      </c>
      <c r="N13" s="75">
        <f>THG!M26/1000</f>
        <v>180.58621277615492</v>
      </c>
      <c r="O13" s="75">
        <f>THG!N26/1000</f>
        <v>176.69359539978447</v>
      </c>
      <c r="P13" s="75">
        <f>THG!O26/1000</f>
        <v>174.18313242743031</v>
      </c>
      <c r="Q13" s="75">
        <f>THG!P26/1000</f>
        <v>165.21568772555921</v>
      </c>
      <c r="R13" s="75">
        <f>THG!Q26/1000</f>
        <v>159.62915511131908</v>
      </c>
      <c r="S13" s="75">
        <f>THG!R26/1000</f>
        <v>155.55913707688075</v>
      </c>
      <c r="T13" s="75">
        <f>THG!S26/1000</f>
        <v>160.27736259606249</v>
      </c>
      <c r="U13" s="75">
        <f>THG!T26/1000</f>
        <v>152.43824379714999</v>
      </c>
      <c r="V13" s="75">
        <f>THG!U26/1000</f>
        <v>157.36194105320931</v>
      </c>
      <c r="W13" s="75">
        <f>THG!V26/1000</f>
        <v>151.98041757374139</v>
      </c>
      <c r="X13" s="75">
        <f>THG!W26/1000</f>
        <v>150.44803738609025</v>
      </c>
      <c r="Y13" s="75">
        <f>THG!X26/1000</f>
        <v>152.30480216643753</v>
      </c>
      <c r="Z13" s="75">
        <f>THG!Y26/1000</f>
        <v>150.6384825724468</v>
      </c>
      <c r="AA13" s="75">
        <f>THG!Z26/1000</f>
        <v>154.6795985445481</v>
      </c>
      <c r="AB13" s="75">
        <f>THG!AA26/1000</f>
        <v>153.84991630543107</v>
      </c>
      <c r="AC13" s="75">
        <f>THG!AB26/1000</f>
        <v>161.6785006892035</v>
      </c>
      <c r="AD13" s="75">
        <f>THG!AC26/1000</f>
        <v>163.80348932129445</v>
      </c>
      <c r="AE13" s="75">
        <f>THG!AD26/1000</f>
        <v>165.17619340534688</v>
      </c>
      <c r="AF13" s="75">
        <f>THG!AE26/1000</f>
        <v>165.38040341397894</v>
      </c>
      <c r="AG13" s="75">
        <f>THG!AF26/1000</f>
        <v>164.32371733085901</v>
      </c>
      <c r="AH13" s="75">
        <f>THG!AG26/1000</f>
        <v>146.38547307629761</v>
      </c>
      <c r="AI13" s="75">
        <f>THG!AH26/1000</f>
        <v>144.40047003687553</v>
      </c>
      <c r="AJ13" s="75">
        <f>THG!AI26/1000</f>
        <v>147.28328038136249</v>
      </c>
      <c r="AK13" s="75">
        <f>THG!AJ26/1000</f>
        <v>145.51973743310907</v>
      </c>
      <c r="AL13" s="75"/>
      <c r="AM13" s="75">
        <v>150</v>
      </c>
      <c r="AN13" s="75"/>
      <c r="AO13" s="75"/>
      <c r="AP13" s="138">
        <v>85</v>
      </c>
      <c r="AQ13" s="75"/>
      <c r="AR13" s="75"/>
    </row>
    <row r="14" spans="1:44" ht="18.75" customHeight="1">
      <c r="A14" s="193"/>
      <c r="B14" s="102" t="s">
        <v>42</v>
      </c>
      <c r="C14" s="72"/>
      <c r="D14" s="73">
        <f>THG!C32/1000</f>
        <v>83.214353923240651</v>
      </c>
      <c r="E14" s="73">
        <f>THG!D32/1000</f>
        <v>74.528217991376081</v>
      </c>
      <c r="F14" s="73">
        <f>THG!E32/1000</f>
        <v>72.21717609868152</v>
      </c>
      <c r="G14" s="73">
        <f>THG!F32/1000</f>
        <v>71.734147858968711</v>
      </c>
      <c r="H14" s="73">
        <f>THG!G32/1000</f>
        <v>71.852192087967069</v>
      </c>
      <c r="I14" s="73">
        <f>THG!H32/1000</f>
        <v>71.99007853315311</v>
      </c>
      <c r="J14" s="73">
        <f>THG!I32/1000</f>
        <v>73.564166044947811</v>
      </c>
      <c r="K14" s="73">
        <f>THG!J32/1000</f>
        <v>71.230497170154223</v>
      </c>
      <c r="L14" s="73">
        <f>THG!K32/1000</f>
        <v>71.196392043283907</v>
      </c>
      <c r="M14" s="73">
        <f>THG!L32/1000</f>
        <v>71.57618579671896</v>
      </c>
      <c r="N14" s="73">
        <f>THG!M32/1000</f>
        <v>70.047672720061982</v>
      </c>
      <c r="O14" s="73">
        <f>THG!N32/1000</f>
        <v>70.934426435275569</v>
      </c>
      <c r="P14" s="73">
        <f>THG!O32/1000</f>
        <v>68.558822451700081</v>
      </c>
      <c r="Q14" s="73">
        <f>THG!P32/1000</f>
        <v>68.015057078560716</v>
      </c>
      <c r="R14" s="73">
        <f>THG!Q32/1000</f>
        <v>66.250908342193298</v>
      </c>
      <c r="S14" s="73">
        <f>THG!R32/1000</f>
        <v>65.942493320439311</v>
      </c>
      <c r="T14" s="73">
        <f>THG!S32/1000</f>
        <v>65.253297111687615</v>
      </c>
      <c r="U14" s="73">
        <f>THG!T32/1000</f>
        <v>65.066118373502746</v>
      </c>
      <c r="V14" s="73">
        <f>THG!U32/1000</f>
        <v>65.72473339748602</v>
      </c>
      <c r="W14" s="73">
        <f>THG!V32/1000</f>
        <v>65.521184798993986</v>
      </c>
      <c r="X14" s="73">
        <f>THG!W32/1000</f>
        <v>65.812244879608784</v>
      </c>
      <c r="Y14" s="73">
        <f>THG!X32/1000</f>
        <v>66.325189609818167</v>
      </c>
      <c r="Z14" s="73">
        <f>THG!Y32/1000</f>
        <v>66.461151750212025</v>
      </c>
      <c r="AA14" s="73">
        <f>THG!Z32/1000</f>
        <v>67.446154474401069</v>
      </c>
      <c r="AB14" s="73">
        <f>THG!AA32/1000</f>
        <v>68.8670541509765</v>
      </c>
      <c r="AC14" s="73">
        <f>THG!AB32/1000</f>
        <v>68.815265774603219</v>
      </c>
      <c r="AD14" s="73">
        <f>THG!AC32/1000</f>
        <v>68.443733218658124</v>
      </c>
      <c r="AE14" s="73">
        <f>THG!AD32/1000</f>
        <v>67.06516661185907</v>
      </c>
      <c r="AF14" s="73">
        <f>THG!AE32/1000</f>
        <v>66.079323960215021</v>
      </c>
      <c r="AG14" s="73">
        <f>THG!AF32/1000</f>
        <v>64.821822279193924</v>
      </c>
      <c r="AH14" s="73">
        <f>THG!AG32/1000</f>
        <v>64.01774980527675</v>
      </c>
      <c r="AI14" s="73">
        <f>THG!AH32/1000</f>
        <v>62.42330080623011</v>
      </c>
      <c r="AJ14" s="73">
        <f>THG!AI32/1000</f>
        <v>61.43410459505521</v>
      </c>
      <c r="AK14" s="73">
        <f>THG!AJ32/1000</f>
        <v>60.304612207384196</v>
      </c>
      <c r="AL14" s="73"/>
      <c r="AM14" s="73">
        <v>70</v>
      </c>
      <c r="AN14" s="73"/>
      <c r="AO14" s="73"/>
      <c r="AP14" s="137">
        <v>56</v>
      </c>
      <c r="AQ14" s="73"/>
      <c r="AR14" s="73"/>
    </row>
    <row r="15" spans="1:44" ht="18.75" customHeight="1">
      <c r="A15" s="193"/>
      <c r="B15" s="103" t="s">
        <v>45</v>
      </c>
      <c r="C15" s="74"/>
      <c r="D15" s="75">
        <f>THG!C42/1000</f>
        <v>41.519912114751413</v>
      </c>
      <c r="E15" s="75">
        <f>THG!D42/1000</f>
        <v>43.067415051985293</v>
      </c>
      <c r="F15" s="75">
        <f>THG!E42/1000</f>
        <v>43.662905165918296</v>
      </c>
      <c r="G15" s="75">
        <f>THG!F42/1000</f>
        <v>43.384271184315324</v>
      </c>
      <c r="H15" s="75">
        <f>THG!G42/1000</f>
        <v>42.306820498853</v>
      </c>
      <c r="I15" s="75">
        <f>THG!H42/1000</f>
        <v>41.040977076150796</v>
      </c>
      <c r="J15" s="75">
        <f>THG!I42/1000</f>
        <v>39.251814931068999</v>
      </c>
      <c r="K15" s="75">
        <f>THG!J42/1000</f>
        <v>35.952487367432532</v>
      </c>
      <c r="L15" s="75">
        <f>THG!K42/1000</f>
        <v>33.427563068036193</v>
      </c>
      <c r="M15" s="75">
        <f>THG!L42/1000</f>
        <v>31.441798627334116</v>
      </c>
      <c r="N15" s="75">
        <f>THG!M42/1000</f>
        <v>29.567798625485295</v>
      </c>
      <c r="O15" s="75">
        <f>THG!N42/1000</f>
        <v>27.56471843440686</v>
      </c>
      <c r="P15" s="75">
        <f>THG!O42/1000</f>
        <v>25.844143779141344</v>
      </c>
      <c r="Q15" s="75">
        <f>THG!P42/1000</f>
        <v>24.058578593831285</v>
      </c>
      <c r="R15" s="75">
        <f>THG!Q42/1000</f>
        <v>21.485733463136619</v>
      </c>
      <c r="S15" s="75">
        <f>THG!R42/1000</f>
        <v>19.827437578599543</v>
      </c>
      <c r="T15" s="75">
        <f>THG!S42/1000</f>
        <v>17.755355466907975</v>
      </c>
      <c r="U15" s="75">
        <f>THG!T42/1000</f>
        <v>16.234070325482531</v>
      </c>
      <c r="V15" s="75">
        <f>THG!U42/1000</f>
        <v>14.836772466430437</v>
      </c>
      <c r="W15" s="75">
        <f>THG!V42/1000</f>
        <v>13.443179711153402</v>
      </c>
      <c r="X15" s="75">
        <f>THG!W42/1000</f>
        <v>12.189834586127695</v>
      </c>
      <c r="Y15" s="75">
        <f>THG!X42/1000</f>
        <v>11.307302215102903</v>
      </c>
      <c r="Z15" s="75">
        <f>THG!Y42/1000</f>
        <v>10.481547300875869</v>
      </c>
      <c r="AA15" s="75">
        <f>THG!Z42/1000</f>
        <v>9.6859322005636894</v>
      </c>
      <c r="AB15" s="75">
        <f>THG!AA42/1000</f>
        <v>9.0605980759625186</v>
      </c>
      <c r="AC15" s="75">
        <f>THG!AB42/1000</f>
        <v>8.4418273972392068</v>
      </c>
      <c r="AD15" s="75">
        <f>THG!AC42/1000</f>
        <v>7.902798452640484</v>
      </c>
      <c r="AE15" s="75">
        <f>THG!AD42/1000</f>
        <v>7.5242893886743341</v>
      </c>
      <c r="AF15" s="75">
        <f>THG!AE42/1000</f>
        <v>7.1297761058190154</v>
      </c>
      <c r="AG15" s="75">
        <f>THG!AF42/1000</f>
        <v>6.6048626055132109</v>
      </c>
      <c r="AH15" s="75">
        <f>THG!AG42/1000</f>
        <v>6.1200204610935556</v>
      </c>
      <c r="AI15" s="75">
        <f>THG!AH42/1000</f>
        <v>5.8030890417478309</v>
      </c>
      <c r="AJ15" s="75">
        <f>THG!AI42/1000</f>
        <v>5.6604092501395806</v>
      </c>
      <c r="AK15" s="75">
        <f>THG!AJ42/1000</f>
        <v>5.5163431106247254</v>
      </c>
      <c r="AL15" s="75"/>
      <c r="AM15" s="75">
        <v>9</v>
      </c>
      <c r="AN15" s="75"/>
      <c r="AO15" s="75"/>
      <c r="AP15" s="138">
        <v>4</v>
      </c>
      <c r="AQ15" s="75"/>
      <c r="AR15" s="75"/>
    </row>
    <row r="16" spans="1:44" s="36" customFormat="1" ht="18.75" customHeight="1">
      <c r="A16" s="193"/>
      <c r="B16" s="105" t="s">
        <v>44</v>
      </c>
      <c r="C16" s="106"/>
      <c r="D16" s="107">
        <f t="shared" ref="D16:W16" si="0">SUM(D10:D15)</f>
        <v>1250.6581859694611</v>
      </c>
      <c r="E16" s="107">
        <f t="shared" si="0"/>
        <v>1204.6507980958604</v>
      </c>
      <c r="F16" s="107">
        <f t="shared" si="0"/>
        <v>1155.0579967248723</v>
      </c>
      <c r="G16" s="107">
        <f t="shared" si="0"/>
        <v>1145.8786382409894</v>
      </c>
      <c r="H16" s="107">
        <f t="shared" si="0"/>
        <v>1127.7555282336014</v>
      </c>
      <c r="I16" s="107">
        <f t="shared" si="0"/>
        <v>1120.5978700570115</v>
      </c>
      <c r="J16" s="107">
        <f t="shared" si="0"/>
        <v>1137.8597921943042</v>
      </c>
      <c r="K16" s="107">
        <f t="shared" si="0"/>
        <v>1102.1059617617714</v>
      </c>
      <c r="L16" s="107">
        <f t="shared" si="0"/>
        <v>1077.6363612165992</v>
      </c>
      <c r="M16" s="107">
        <f t="shared" si="0"/>
        <v>1043.3990112170777</v>
      </c>
      <c r="N16" s="107">
        <f t="shared" si="0"/>
        <v>1040.4329924308199</v>
      </c>
      <c r="O16" s="107">
        <f t="shared" si="0"/>
        <v>1055.0895836437669</v>
      </c>
      <c r="P16" s="107">
        <f t="shared" si="0"/>
        <v>1033.3589064886128</v>
      </c>
      <c r="Q16" s="107">
        <f t="shared" si="0"/>
        <v>1024.7249766505711</v>
      </c>
      <c r="R16" s="107">
        <f t="shared" si="0"/>
        <v>1001.224929845869</v>
      </c>
      <c r="S16" s="107">
        <f t="shared" si="0"/>
        <v>987.5216469481129</v>
      </c>
      <c r="T16" s="107">
        <f t="shared" si="0"/>
        <v>1000.998359702058</v>
      </c>
      <c r="U16" s="107">
        <f t="shared" si="0"/>
        <v>960.74917236814133</v>
      </c>
      <c r="V16" s="107">
        <f t="shared" si="0"/>
        <v>968.59926306074499</v>
      </c>
      <c r="W16" s="107">
        <f t="shared" si="0"/>
        <v>899.80253681239867</v>
      </c>
      <c r="X16" s="107">
        <f t="shared" ref="X16:AF16" si="1">SUM(X10:X15)</f>
        <v>927.9117526798052</v>
      </c>
      <c r="Y16" s="107">
        <f t="shared" si="1"/>
        <v>904.30818446026012</v>
      </c>
      <c r="Z16" s="107">
        <f t="shared" si="1"/>
        <v>914.49774678370466</v>
      </c>
      <c r="AA16" s="107">
        <f t="shared" si="1"/>
        <v>931.474454254374</v>
      </c>
      <c r="AB16" s="107">
        <f t="shared" si="1"/>
        <v>890.88706385911917</v>
      </c>
      <c r="AC16" s="107">
        <f t="shared" si="1"/>
        <v>899.38383034315586</v>
      </c>
      <c r="AD16" s="107">
        <f t="shared" si="1"/>
        <v>894.70989498255437</v>
      </c>
      <c r="AE16" s="107">
        <f t="shared" si="1"/>
        <v>879.84190755034342</v>
      </c>
      <c r="AF16" s="107">
        <f t="shared" si="1"/>
        <v>851.69534167657946</v>
      </c>
      <c r="AG16" s="107">
        <f t="shared" ref="AG16:AM16" si="2">SUM(AG10:AG15)</f>
        <v>796.75946708589038</v>
      </c>
      <c r="AH16" s="107">
        <f t="shared" ref="AH16:AI16" si="3">SUM(AH10:AH15)</f>
        <v>731.75479671200571</v>
      </c>
      <c r="AI16" s="107">
        <f t="shared" si="3"/>
        <v>759.60000458283901</v>
      </c>
      <c r="AJ16" s="107">
        <f t="shared" ref="AJ16:AK16" si="4">SUM(AJ10:AJ15)</f>
        <v>749.9650020666644</v>
      </c>
      <c r="AK16" s="107">
        <f t="shared" si="4"/>
        <v>673.95324904708457</v>
      </c>
      <c r="AL16" s="107"/>
      <c r="AM16" s="107">
        <f t="shared" si="2"/>
        <v>813</v>
      </c>
      <c r="AN16" s="107"/>
      <c r="AO16" s="107"/>
      <c r="AP16" s="107">
        <f t="shared" ref="AP16" si="5">SUM(AP10:AP15)</f>
        <v>438</v>
      </c>
      <c r="AQ16" s="107"/>
      <c r="AR16" s="107"/>
    </row>
    <row r="17" spans="2:44" s="36" customFormat="1" ht="18.75" customHeight="1">
      <c r="B17" s="104" t="s">
        <v>43</v>
      </c>
      <c r="C17" s="76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>
        <f>$D$16*0.6</f>
        <v>750.39491158167664</v>
      </c>
      <c r="AO17" s="77"/>
      <c r="AP17" s="77"/>
      <c r="AQ17" s="77"/>
      <c r="AR17" s="77">
        <f>$D$16*0.05</f>
        <v>62.532909298473058</v>
      </c>
    </row>
    <row r="18" spans="2:44" ht="18.75" customHeight="1"/>
  </sheetData>
  <mergeCells count="1">
    <mergeCell ref="A10:A16"/>
  </mergeCells>
  <pageMargins left="0.70866141732283472" right="0.70866141732283472" top="0.78740157480314965" bottom="0.78740157480314965" header="1.1811023622047245" footer="1.1811023622047245"/>
  <pageSetup paperSize="9" orientation="portrait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25</vt:i4>
      </vt:variant>
      <vt:variant>
        <vt:lpstr>Benannte Bereiche</vt:lpstr>
      </vt:variant>
      <vt:variant>
        <vt:i4>9</vt:i4>
      </vt:variant>
    </vt:vector>
  </HeadingPairs>
  <TitlesOfParts>
    <vt:vector size="34" baseType="lpstr">
      <vt:lpstr>THG-Trends</vt:lpstr>
      <vt:lpstr>THG-Anteile</vt:lpstr>
      <vt:lpstr>THG kurz</vt:lpstr>
      <vt:lpstr>THG</vt:lpstr>
      <vt:lpstr>CO2</vt:lpstr>
      <vt:lpstr>CH4</vt:lpstr>
      <vt:lpstr>N2O</vt:lpstr>
      <vt:lpstr>F-Gase</vt:lpstr>
      <vt:lpstr>Daten Sektorgrafik</vt:lpstr>
      <vt:lpstr>Sektorgrafik UBA_CI</vt:lpstr>
      <vt:lpstr>Daten Zielpfadgrafik</vt:lpstr>
      <vt:lpstr>Grafik Zielpfad</vt:lpstr>
      <vt:lpstr>Daten Sektor Energiew.</vt:lpstr>
      <vt:lpstr>Grafik Sektor Energiew.</vt:lpstr>
      <vt:lpstr>Daten Sektor Industrie</vt:lpstr>
      <vt:lpstr>Grafik Sektor Industrie</vt:lpstr>
      <vt:lpstr>Daten Sektor Gebäude</vt:lpstr>
      <vt:lpstr>Grafik Sektor Gebäude</vt:lpstr>
      <vt:lpstr>Daten Sektor Verkehr</vt:lpstr>
      <vt:lpstr>Grafik Sektor Verkehr</vt:lpstr>
      <vt:lpstr>Daten Sektor Landwirtschaft</vt:lpstr>
      <vt:lpstr>Grafik Sektor Landwirtschaft</vt:lpstr>
      <vt:lpstr>Daten Sektor Abfallwirtschaft</vt:lpstr>
      <vt:lpstr>Grafik Sektor Abfallwirtschaft</vt:lpstr>
      <vt:lpstr>Unsicherheiten</vt:lpstr>
      <vt:lpstr>'CH4'!Druckbereich</vt:lpstr>
      <vt:lpstr>'CO2'!Druckbereich</vt:lpstr>
      <vt:lpstr>'F-Gase'!Druckbereich</vt:lpstr>
      <vt:lpstr>N2O!Druckbereich</vt:lpstr>
      <vt:lpstr>THG!Druckbereich</vt:lpstr>
      <vt:lpstr>'THG kurz'!Druckbereich</vt:lpstr>
      <vt:lpstr>'THG-Anteile'!Druckbereich</vt:lpstr>
      <vt:lpstr>'THG-Trends'!Druckbereich</vt:lpstr>
      <vt:lpstr>Unsicherheiten!Druckbereich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Gniffke, Patrick</dc:creator>
  <cp:lastModifiedBy>Gniffke, Patrick</cp:lastModifiedBy>
  <dcterms:created xsi:type="dcterms:W3CDTF">2019-05-28T12:42:15Z</dcterms:created>
  <dcterms:modified xsi:type="dcterms:W3CDTF">2024-03-15T08:02:03Z</dcterms:modified>
</cp:coreProperties>
</file>